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<sst xmlns="http://schemas.openxmlformats.org/spreadsheetml/2006/main" count="90" uniqueCount="87">
  <si>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DEMONSTRATIVO DE REMUNERAÇÃO DOS CONCESSIONÁRIOS - Grupo Local de Distribuição</t>
  </si>
  <si>
    <t>OPERAÇÃO DE 01 DE 30/11/20 - VENCIMENTO DE 09/11 A 07/12/20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</si>
  <si>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</si>
  <si>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</si>
  <si>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</si>
  <si>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</si>
  <si>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</si>
  <si>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</si>
  <si>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</si>
  <si>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</si>
  <si>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</si>
  <si>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</si>
  <si>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</si>
  <si>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</si>
  <si>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</si>
  <si>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</si>
  <si>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</si>
  <si>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</si>
  <si>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</si>
  <si>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</si>
  <si>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</si>
  <si>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</si>
  <si>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</si>
  <si>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</si>
  <si>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</si>
  <si>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</si>
  <si>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</si>
  <si>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</si>
  <si>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</si>
  <si>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</si>
  <si>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</si>
  <si>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</si>
  <si>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</si>
  <si>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</si>
  <si>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</si>
  <si>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</si>
  <si>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</si>
  <si>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</si>
  <si>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</si>
  <si>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</si>
  <si>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</si>
  <si>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</si>
  <si>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</si>
  <si>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</si>
  <si>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</si>
  <si>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</si>
  <si>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</si>
  <si>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</si>
  <si>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</si>
  <si>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</si>
  <si>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</si>
  <si>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</si>
  <si>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</si>
  <si>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</si>
  <si>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</si>
  <si>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</si>
  <si>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</si>
  <si>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</si>
  <si>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</si>
  <si>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</si>
  <si>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</si>
  <si>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</si>
  <si>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</si>
  <si>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</si>
  <si>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</si>
  <si>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</si>
  <si>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</si>
  <si>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</si>
  <si>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</si>
  <si>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</si>
  <si>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</si>
  <si>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</si>
  <si>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</si>
  <si>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</si>
  <si>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Revisões:</t>
  </si>
  <si>
    <t>- de passageiros, revisão de fator de transição e revisões de acordo com a portaria SMT.GAB 081 e 087/20, mês de maio/20. Total de 955.951 passageiros.</t>
  </si>
  <si>
    <t>- de passageiros, revisão de fator de transição e revisões de acordo com a portaria SMT.GAB 081 e 087/20, mês de junho/20. Total de 1.067.300 passageiros.</t>
  </si>
  <si>
    <t>- de passageiros, revisão de fator de transição e revisões de acordo com a portaria SMT.GAB 081 e 087/20, mês de julho/20. Total de 1.252.283 passageiros.</t>
  </si>
  <si>
    <t>- de passageiros, revisão de fator de transição e revisões de acordo com a portaria SMT.GAB 081 e 087/20, mês de agosto/20. Total de 1.418.640 passageiros.</t>
  </si>
  <si>
    <t>- de passageiros, revisão de fator de transição e revisões de acordo com a portaria SMT.GAB 081 e 087/20, mês de outubro/20. Total de 1.476.828 passageiros.</t>
  </si>
  <si>
    <t>- revisão remuneração aposentadados, mês de setembro/20, lotes D1 e D2;</t>
  </si>
  <si>
    <t>- remuneração aposentados mês de outubro/20, lotes D1 e D2;</t>
  </si>
  <si>
    <t>- remuneração ARLA32, mês de outubro/20; e</t>
  </si>
  <si>
    <t>- remuneração rede da madrugada, mês de outubro/20.</t>
  </si>
  <si>
    <t>- de acordo com a protaria SMT.GAB 081 e 087/20, dia 02/07/20.</t>
  </si>
  <si>
    <t>- remuneração frota parada período de 01 a 15/11/20.</t>
  </si>
  <si>
    <t>3. Fator de Transição na Remuneração (Cálculo diário)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</si>
</sst>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ill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 quotePrefix="1">
      <alignment horizontal="left" vertical="center" wrapText="1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3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5</v>
      </c>
    </row>
    <row r="5" spans="1:15" ht="42" customHeight="1">
      <c r="A5" s="66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6"/>
    </row>
    <row r="6" spans="1:15" ht="20.25" customHeight="1">
      <c r="A6" s="66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6"/>
    </row>
    <row r="7" spans="1:26" ht="18.75" customHeight="1">
      <c r="A7" s="8" t="s">
        <v>29</v>
      </c>
      <c r="B7" s="9">
        <f aca="true" t="shared" si="0" ref="B7:O7">B8+B11</f>
        <v>7874086</v>
      </c>
      <c r="C7" s="9">
        <f t="shared" si="0"/>
        <v>5567525</v>
      </c>
      <c r="D7" s="9">
        <f t="shared" si="0"/>
        <v>6185350</v>
      </c>
      <c r="E7" s="9">
        <f t="shared" si="0"/>
        <v>1268718</v>
      </c>
      <c r="F7" s="9">
        <f t="shared" si="0"/>
        <v>4288470</v>
      </c>
      <c r="G7" s="9">
        <f t="shared" si="0"/>
        <v>6856530</v>
      </c>
      <c r="H7" s="9">
        <f t="shared" si="0"/>
        <v>1030588</v>
      </c>
      <c r="I7" s="9">
        <f t="shared" si="0"/>
        <v>5329653</v>
      </c>
      <c r="J7" s="9">
        <f t="shared" si="0"/>
        <v>5045897</v>
      </c>
      <c r="K7" s="9">
        <f t="shared" si="0"/>
        <v>7060374</v>
      </c>
      <c r="L7" s="9">
        <f t="shared" si="0"/>
        <v>5422334</v>
      </c>
      <c r="M7" s="9">
        <f t="shared" si="0"/>
        <v>2363651</v>
      </c>
      <c r="N7" s="9">
        <f t="shared" si="0"/>
        <v>1500841</v>
      </c>
      <c r="O7" s="9">
        <f t="shared" si="0"/>
        <v>59794017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382186</v>
      </c>
      <c r="C8" s="11">
        <f t="shared" si="1"/>
        <v>357438</v>
      </c>
      <c r="D8" s="11">
        <f t="shared" si="1"/>
        <v>306791</v>
      </c>
      <c r="E8" s="11">
        <f t="shared" si="1"/>
        <v>52466</v>
      </c>
      <c r="F8" s="11">
        <f t="shared" si="1"/>
        <v>197783</v>
      </c>
      <c r="G8" s="11">
        <f t="shared" si="1"/>
        <v>330796</v>
      </c>
      <c r="H8" s="11">
        <f t="shared" si="1"/>
        <v>66266</v>
      </c>
      <c r="I8" s="11">
        <f t="shared" si="1"/>
        <v>368384</v>
      </c>
      <c r="J8" s="11">
        <f t="shared" si="1"/>
        <v>281743</v>
      </c>
      <c r="K8" s="11">
        <f t="shared" si="1"/>
        <v>261303</v>
      </c>
      <c r="L8" s="11">
        <f t="shared" si="1"/>
        <v>220341</v>
      </c>
      <c r="M8" s="11">
        <f t="shared" si="1"/>
        <v>116583</v>
      </c>
      <c r="N8" s="11">
        <f t="shared" si="1"/>
        <v>93643</v>
      </c>
      <c r="O8" s="11">
        <f t="shared" si="1"/>
        <v>3035723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382186</v>
      </c>
      <c r="C9" s="11">
        <v>357438</v>
      </c>
      <c r="D9" s="11">
        <v>306791</v>
      </c>
      <c r="E9" s="11">
        <v>52466</v>
      </c>
      <c r="F9" s="11">
        <v>197783</v>
      </c>
      <c r="G9" s="11">
        <v>330796</v>
      </c>
      <c r="H9" s="11">
        <v>66212</v>
      </c>
      <c r="I9" s="11">
        <v>368308</v>
      </c>
      <c r="J9" s="11">
        <v>281743</v>
      </c>
      <c r="K9" s="11">
        <v>261123</v>
      </c>
      <c r="L9" s="11">
        <v>220336</v>
      </c>
      <c r="M9" s="11">
        <v>116455</v>
      </c>
      <c r="N9" s="11">
        <v>93643</v>
      </c>
      <c r="O9" s="11">
        <f>SUM(B9:N9)</f>
        <v>3035280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54</v>
      </c>
      <c r="I10" s="13">
        <v>76</v>
      </c>
      <c r="J10" s="13">
        <v>0</v>
      </c>
      <c r="K10" s="13">
        <v>180</v>
      </c>
      <c r="L10" s="13">
        <v>5</v>
      </c>
      <c r="M10" s="13">
        <v>128</v>
      </c>
      <c r="N10" s="13">
        <v>0</v>
      </c>
      <c r="O10" s="11">
        <f>SUM(B10:N10)</f>
        <v>443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7491900</v>
      </c>
      <c r="C11" s="13">
        <v>5210087</v>
      </c>
      <c r="D11" s="13">
        <v>5878559</v>
      </c>
      <c r="E11" s="13">
        <v>1216252</v>
      </c>
      <c r="F11" s="13">
        <v>4090687</v>
      </c>
      <c r="G11" s="13">
        <v>6525734</v>
      </c>
      <c r="H11" s="13">
        <v>964322</v>
      </c>
      <c r="I11" s="13">
        <v>4961269</v>
      </c>
      <c r="J11" s="13">
        <v>4764154</v>
      </c>
      <c r="K11" s="13">
        <v>6799071</v>
      </c>
      <c r="L11" s="13">
        <v>5201993</v>
      </c>
      <c r="M11" s="13">
        <v>2247068</v>
      </c>
      <c r="N11" s="13">
        <v>1407198</v>
      </c>
      <c r="O11" s="11">
        <f>SUM(B11:N11)</f>
        <v>56758294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34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86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B18+B19+B20+B21+B22+B23+B24+B25</f>
        <v>25301302.380000003</v>
      </c>
      <c r="C17" s="24">
        <f aca="true" t="shared" si="2" ref="C17:N17">C18+C19+C20+C21+C22+C23+C24+C25</f>
        <v>19038474.380000003</v>
      </c>
      <c r="D17" s="24">
        <f t="shared" si="2"/>
        <v>17714532.119999997</v>
      </c>
      <c r="E17" s="24">
        <f t="shared" si="2"/>
        <v>4584303.110000001</v>
      </c>
      <c r="F17" s="24">
        <f t="shared" si="2"/>
        <v>17652561.34</v>
      </c>
      <c r="G17" s="24">
        <f t="shared" si="2"/>
        <v>23522917.200000003</v>
      </c>
      <c r="H17" s="24">
        <f t="shared" si="2"/>
        <v>4905626.580000001</v>
      </c>
      <c r="I17" s="24">
        <f t="shared" si="2"/>
        <v>18441901.389999993</v>
      </c>
      <c r="J17" s="24">
        <f t="shared" si="2"/>
        <v>17139304.049999997</v>
      </c>
      <c r="K17" s="24">
        <f t="shared" si="2"/>
        <v>22009992.25</v>
      </c>
      <c r="L17" s="24">
        <f t="shared" si="2"/>
        <v>20553242.220000003</v>
      </c>
      <c r="M17" s="24">
        <f t="shared" si="2"/>
        <v>10862521.2</v>
      </c>
      <c r="N17" s="24">
        <f t="shared" si="2"/>
        <v>5938377.630000001</v>
      </c>
      <c r="O17" s="24">
        <f>O18+O19+O20+O21+O22+O23+O24+O25</f>
        <v>207665055.84999996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36</v>
      </c>
      <c r="B18" s="27">
        <f aca="true" t="shared" si="3" ref="B18:N18">ROUND(B13*B7,2)</f>
        <v>17592282.94</v>
      </c>
      <c r="C18" s="27">
        <f t="shared" si="3"/>
        <v>12847063.94</v>
      </c>
      <c r="D18" s="27">
        <f t="shared" si="3"/>
        <v>12514200.12</v>
      </c>
      <c r="E18" s="27">
        <f t="shared" si="3"/>
        <v>4391159.87</v>
      </c>
      <c r="F18" s="27">
        <f t="shared" si="3"/>
        <v>10053031.37</v>
      </c>
      <c r="G18" s="27">
        <f t="shared" si="3"/>
        <v>13213218.96</v>
      </c>
      <c r="H18" s="27">
        <f t="shared" si="3"/>
        <v>2662936.33</v>
      </c>
      <c r="I18" s="27">
        <f t="shared" si="3"/>
        <v>12200641.65</v>
      </c>
      <c r="J18" s="27">
        <f t="shared" si="3"/>
        <v>11626251.28</v>
      </c>
      <c r="K18" s="27">
        <f t="shared" si="3"/>
        <v>15387379.1</v>
      </c>
      <c r="L18" s="27">
        <f t="shared" si="3"/>
        <v>13449557.25</v>
      </c>
      <c r="M18" s="27">
        <f t="shared" si="3"/>
        <v>6773041.94</v>
      </c>
      <c r="N18" s="27">
        <f t="shared" si="3"/>
        <v>3886577.85</v>
      </c>
      <c r="O18" s="27">
        <f aca="true" t="shared" si="4" ref="O18:O25">SUM(B18:N18)</f>
        <v>136597342.6</v>
      </c>
    </row>
    <row r="19" spans="1:23" ht="18.75" customHeight="1">
      <c r="A19" s="26" t="s">
        <v>37</v>
      </c>
      <c r="B19" s="27">
        <v>6849422.08</v>
      </c>
      <c r="C19" s="27">
        <v>5425426.899999999</v>
      </c>
      <c r="D19" s="27">
        <v>4890648.9399999995</v>
      </c>
      <c r="E19" s="27">
        <v>73831.48999999998</v>
      </c>
      <c r="F19" s="27">
        <v>7667779.899999998</v>
      </c>
      <c r="G19" s="27">
        <v>10243904.63</v>
      </c>
      <c r="H19" s="27">
        <v>2403171.860000001</v>
      </c>
      <c r="I19" s="27">
        <v>5671399.8999999985</v>
      </c>
      <c r="J19" s="27">
        <v>5238646.77</v>
      </c>
      <c r="K19" s="27">
        <v>5774169.49</v>
      </c>
      <c r="L19" s="27">
        <v>6227339.350000001</v>
      </c>
      <c r="M19" s="27">
        <v>3545875.9099999997</v>
      </c>
      <c r="N19" s="27">
        <v>1930549.8900000001</v>
      </c>
      <c r="O19" s="27">
        <f t="shared" si="4"/>
        <v>65942167.11</v>
      </c>
      <c r="W19" s="28"/>
    </row>
    <row r="20" spans="1:15" ht="18.75" customHeight="1">
      <c r="A20" s="26" t="s">
        <v>38</v>
      </c>
      <c r="B20" s="27">
        <v>950202.4</v>
      </c>
      <c r="C20" s="27">
        <v>684242.19</v>
      </c>
      <c r="D20" s="27">
        <v>436225.08999999997</v>
      </c>
      <c r="E20" s="27">
        <v>167242.98999999993</v>
      </c>
      <c r="F20" s="27">
        <v>394774.85000000003</v>
      </c>
      <c r="G20" s="27">
        <v>603479.9299999999</v>
      </c>
      <c r="H20" s="27">
        <v>104760.10000000003</v>
      </c>
      <c r="I20" s="27">
        <v>405748.72</v>
      </c>
      <c r="J20" s="27">
        <v>569803.1099999999</v>
      </c>
      <c r="K20" s="27">
        <v>864557.2799999999</v>
      </c>
      <c r="L20" s="27">
        <v>829801.19</v>
      </c>
      <c r="M20" s="27">
        <v>314822.1999999999</v>
      </c>
      <c r="N20" s="27">
        <v>183684.85</v>
      </c>
      <c r="O20" s="27">
        <f t="shared" si="4"/>
        <v>6509344.899999999</v>
      </c>
    </row>
    <row r="21" spans="1:15" ht="18.75" customHeight="1">
      <c r="A21" s="26" t="s">
        <v>39</v>
      </c>
      <c r="B21" s="27">
        <v>82079.14000000001</v>
      </c>
      <c r="C21" s="27">
        <v>82079.14000000001</v>
      </c>
      <c r="D21" s="27">
        <v>41039.57000000001</v>
      </c>
      <c r="E21" s="27">
        <v>0</v>
      </c>
      <c r="F21" s="27">
        <v>41039.57000000001</v>
      </c>
      <c r="G21" s="27">
        <v>41039.57000000001</v>
      </c>
      <c r="H21" s="27">
        <v>0</v>
      </c>
      <c r="I21" s="27">
        <v>5471.83</v>
      </c>
      <c r="J21" s="27">
        <v>41039.57000000001</v>
      </c>
      <c r="K21" s="27">
        <v>41039.57000000001</v>
      </c>
      <c r="L21" s="27">
        <v>41039.57000000001</v>
      </c>
      <c r="M21" s="27">
        <v>41039.57000000001</v>
      </c>
      <c r="N21" s="27">
        <v>41039.57000000001</v>
      </c>
      <c r="O21" s="27">
        <f t="shared" si="4"/>
        <v>497946.6700000001</v>
      </c>
    </row>
    <row r="22" spans="1:15" ht="18.75" customHeight="1">
      <c r="A22" s="26" t="s">
        <v>40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4"/>
        <v>0</v>
      </c>
    </row>
    <row r="23" spans="1:26" ht="18.75" customHeight="1">
      <c r="A23" s="26" t="s">
        <v>41</v>
      </c>
      <c r="B23" s="27">
        <v>-10971.27</v>
      </c>
      <c r="C23" s="27">
        <v>-24142.93</v>
      </c>
      <c r="D23" s="27">
        <v>-53767.6</v>
      </c>
      <c r="E23" s="27">
        <v>-8243.970000000001</v>
      </c>
      <c r="F23" s="27">
        <v>-15611.179999999998</v>
      </c>
      <c r="G23" s="27">
        <v>-32387.59</v>
      </c>
      <c r="H23" s="27">
        <v>-25756.02</v>
      </c>
      <c r="I23" s="27">
        <v>-8420.9</v>
      </c>
      <c r="J23" s="27">
        <v>-95484.69</v>
      </c>
      <c r="K23" s="27">
        <v>-13433.03</v>
      </c>
      <c r="L23" s="27">
        <v>-25738.159999999996</v>
      </c>
      <c r="M23" s="27">
        <v>-10735.759999999998</v>
      </c>
      <c r="N23" s="27">
        <v>-746.1300000000001</v>
      </c>
      <c r="O23" s="27">
        <f t="shared" si="4"/>
        <v>-325439.23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42</v>
      </c>
      <c r="B24" s="27">
        <v>-1345915.5</v>
      </c>
      <c r="C24" s="27">
        <v>-977497.97</v>
      </c>
      <c r="D24" s="27">
        <v>-919179</v>
      </c>
      <c r="E24" s="27">
        <v>-245032.47000000003</v>
      </c>
      <c r="F24" s="27">
        <v>-941121.5199999999</v>
      </c>
      <c r="G24" s="27">
        <v>-1207214.3</v>
      </c>
      <c r="H24" s="27">
        <v>-239485.68999999997</v>
      </c>
      <c r="I24" s="27">
        <v>-929006.01</v>
      </c>
      <c r="J24" s="27">
        <v>-897353.1899999998</v>
      </c>
      <c r="K24" s="27">
        <v>-1117067.9600000002</v>
      </c>
      <c r="L24" s="27">
        <v>-1039714.3799999999</v>
      </c>
      <c r="M24" s="27">
        <v>-563222.6600000001</v>
      </c>
      <c r="N24" s="27">
        <v>-324266.1</v>
      </c>
      <c r="O24" s="27">
        <f t="shared" si="4"/>
        <v>-10746076.749999998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43</v>
      </c>
      <c r="B25" s="27">
        <v>1184202.5899999999</v>
      </c>
      <c r="C25" s="27">
        <v>1001303.1099999999</v>
      </c>
      <c r="D25" s="27">
        <v>805365</v>
      </c>
      <c r="E25" s="27">
        <v>205345.19999999992</v>
      </c>
      <c r="F25" s="27">
        <v>452668.3499999998</v>
      </c>
      <c r="G25" s="27">
        <v>660876</v>
      </c>
      <c r="H25" s="27">
        <v>0</v>
      </c>
      <c r="I25" s="27">
        <v>1096066.2000000004</v>
      </c>
      <c r="J25" s="27">
        <v>656401.2000000001</v>
      </c>
      <c r="K25" s="27">
        <v>1073347.8</v>
      </c>
      <c r="L25" s="27">
        <v>1070957.3999999997</v>
      </c>
      <c r="M25" s="27">
        <v>761700</v>
      </c>
      <c r="N25" s="27">
        <v>221537.69999999992</v>
      </c>
      <c r="O25" s="27">
        <f t="shared" si="4"/>
        <v>9189770.549999997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44</v>
      </c>
      <c r="B27" s="27">
        <f aca="true" t="shared" si="5" ref="B27:O27">+B28+B30+B41+B42+B45-B46</f>
        <v>-1434562.22</v>
      </c>
      <c r="C27" s="27">
        <f>+C28+C30+C41+C42+C45-C46</f>
        <v>-1236123.94</v>
      </c>
      <c r="D27" s="27">
        <f t="shared" si="5"/>
        <v>-1353631.19</v>
      </c>
      <c r="E27" s="27">
        <f t="shared" si="5"/>
        <v>-106684.15999999997</v>
      </c>
      <c r="F27" s="27">
        <f t="shared" si="5"/>
        <v>-872311.6199999999</v>
      </c>
      <c r="G27" s="27">
        <f t="shared" si="5"/>
        <v>-1259481.0799999998</v>
      </c>
      <c r="H27" s="27">
        <f t="shared" si="5"/>
        <v>-555134.35</v>
      </c>
      <c r="I27" s="27">
        <f t="shared" si="5"/>
        <v>-1237358.9799999997</v>
      </c>
      <c r="J27" s="27">
        <f t="shared" si="5"/>
        <v>-1212628.23</v>
      </c>
      <c r="K27" s="27">
        <f t="shared" si="5"/>
        <v>-882292.0699999998</v>
      </c>
      <c r="L27" s="27">
        <f t="shared" si="5"/>
        <v>-665826.6100000001</v>
      </c>
      <c r="M27" s="27">
        <f t="shared" si="5"/>
        <v>-529078.2899999999</v>
      </c>
      <c r="N27" s="27">
        <f t="shared" si="5"/>
        <v>-426004.74</v>
      </c>
      <c r="O27" s="27">
        <f t="shared" si="5"/>
        <v>-11771117.479999997</v>
      </c>
    </row>
    <row r="28" spans="1:15" ht="18.75" customHeight="1">
      <c r="A28" s="26" t="s">
        <v>45</v>
      </c>
      <c r="B28" s="32">
        <f>+B29</f>
        <v>-1681618.4</v>
      </c>
      <c r="C28" s="32">
        <f>+C29</f>
        <v>-1572727.2</v>
      </c>
      <c r="D28" s="32">
        <f aca="true" t="shared" si="6" ref="D28:O28">+D29</f>
        <v>-1349880.4</v>
      </c>
      <c r="E28" s="32">
        <f t="shared" si="6"/>
        <v>-230850.4</v>
      </c>
      <c r="F28" s="32">
        <f t="shared" si="6"/>
        <v>-870245.2</v>
      </c>
      <c r="G28" s="32">
        <f t="shared" si="6"/>
        <v>-1455502.4</v>
      </c>
      <c r="H28" s="32">
        <f t="shared" si="6"/>
        <v>-291332.8</v>
      </c>
      <c r="I28" s="32">
        <f t="shared" si="6"/>
        <v>-1620555.2</v>
      </c>
      <c r="J28" s="32">
        <f t="shared" si="6"/>
        <v>-1239669.2</v>
      </c>
      <c r="K28" s="32">
        <f t="shared" si="6"/>
        <v>-1148941.2</v>
      </c>
      <c r="L28" s="32">
        <f t="shared" si="6"/>
        <v>-969478.4</v>
      </c>
      <c r="M28" s="32">
        <f t="shared" si="6"/>
        <v>-512402</v>
      </c>
      <c r="N28" s="32">
        <f t="shared" si="6"/>
        <v>-412029.2</v>
      </c>
      <c r="O28" s="32">
        <f t="shared" si="6"/>
        <v>-13355231.999999998</v>
      </c>
    </row>
    <row r="29" spans="1:26" ht="18.75" customHeight="1">
      <c r="A29" s="29" t="s">
        <v>46</v>
      </c>
      <c r="B29" s="16">
        <f>ROUND((-B9)*$G$3,2)</f>
        <v>-1681618.4</v>
      </c>
      <c r="C29" s="16">
        <f aca="true" t="shared" si="7" ref="C29:N29">ROUND((-C9)*$G$3,2)</f>
        <v>-1572727.2</v>
      </c>
      <c r="D29" s="16">
        <f t="shared" si="7"/>
        <v>-1349880.4</v>
      </c>
      <c r="E29" s="16">
        <f t="shared" si="7"/>
        <v>-230850.4</v>
      </c>
      <c r="F29" s="16">
        <f t="shared" si="7"/>
        <v>-870245.2</v>
      </c>
      <c r="G29" s="16">
        <f t="shared" si="7"/>
        <v>-1455502.4</v>
      </c>
      <c r="H29" s="16">
        <f t="shared" si="7"/>
        <v>-291332.8</v>
      </c>
      <c r="I29" s="16">
        <f t="shared" si="7"/>
        <v>-1620555.2</v>
      </c>
      <c r="J29" s="16">
        <f t="shared" si="7"/>
        <v>-1239669.2</v>
      </c>
      <c r="K29" s="16">
        <f t="shared" si="7"/>
        <v>-1148941.2</v>
      </c>
      <c r="L29" s="16">
        <f t="shared" si="7"/>
        <v>-969478.4</v>
      </c>
      <c r="M29" s="16">
        <f t="shared" si="7"/>
        <v>-512402</v>
      </c>
      <c r="N29" s="16">
        <f t="shared" si="7"/>
        <v>-412029.2</v>
      </c>
      <c r="O29" s="33">
        <f aca="true" t="shared" si="8" ref="O29:O46">SUM(B29:N29)</f>
        <v>-13355231.999999998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47</v>
      </c>
      <c r="B30" s="32">
        <f>SUM(B31:B39)</f>
        <v>-733</v>
      </c>
      <c r="C30" s="32">
        <f aca="true" t="shared" si="9" ref="C30:O30">SUM(C31:C39)</f>
        <v>-1425.6</v>
      </c>
      <c r="D30" s="32">
        <f t="shared" si="9"/>
        <v>-2022</v>
      </c>
      <c r="E30" s="32">
        <f t="shared" si="9"/>
        <v>0</v>
      </c>
      <c r="F30" s="32">
        <f t="shared" si="9"/>
        <v>0</v>
      </c>
      <c r="G30" s="32">
        <f t="shared" si="9"/>
        <v>-2696</v>
      </c>
      <c r="H30" s="32">
        <f t="shared" si="9"/>
        <v>-164000</v>
      </c>
      <c r="I30" s="32">
        <f t="shared" si="9"/>
        <v>-1742.4</v>
      </c>
      <c r="J30" s="32">
        <f t="shared" si="9"/>
        <v>-2696</v>
      </c>
      <c r="K30" s="32">
        <f t="shared" si="9"/>
        <v>0</v>
      </c>
      <c r="L30" s="32">
        <f t="shared" si="9"/>
        <v>0</v>
      </c>
      <c r="M30" s="32">
        <f t="shared" si="9"/>
        <v>-1145.8</v>
      </c>
      <c r="N30" s="32">
        <f t="shared" si="9"/>
        <v>0</v>
      </c>
      <c r="O30" s="32">
        <f t="shared" si="9"/>
        <v>-176460.7999999998</v>
      </c>
    </row>
    <row r="31" spans="1:26" ht="18.75" customHeight="1">
      <c r="A31" s="29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49</v>
      </c>
      <c r="B32" s="34">
        <v>-396</v>
      </c>
      <c r="C32" s="34">
        <v>-1425.6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-1742.4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-3564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52</v>
      </c>
      <c r="B35" s="34">
        <v>-337</v>
      </c>
      <c r="C35" s="34">
        <v>0</v>
      </c>
      <c r="D35" s="34">
        <v>-2022</v>
      </c>
      <c r="E35" s="34">
        <v>0</v>
      </c>
      <c r="F35" s="34">
        <v>0</v>
      </c>
      <c r="G35" s="34">
        <v>-2696</v>
      </c>
      <c r="H35" s="34">
        <v>0</v>
      </c>
      <c r="I35" s="34">
        <v>0</v>
      </c>
      <c r="J35" s="34">
        <v>-2696</v>
      </c>
      <c r="K35" s="34">
        <v>0</v>
      </c>
      <c r="L35" s="34">
        <v>0</v>
      </c>
      <c r="M35" s="34">
        <v>-1145.8</v>
      </c>
      <c r="N35" s="34">
        <v>0</v>
      </c>
      <c r="O35" s="34">
        <f t="shared" si="8"/>
        <v>-8896.8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3636000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8"/>
        <v>3636000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-3800000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8"/>
        <v>-3800000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57</v>
      </c>
      <c r="B41" s="36">
        <v>247789.18000000002</v>
      </c>
      <c r="C41" s="36">
        <v>338028.86</v>
      </c>
      <c r="D41" s="36">
        <v>-1728.7900000000027</v>
      </c>
      <c r="E41" s="36">
        <v>124166.24000000002</v>
      </c>
      <c r="F41" s="36">
        <v>-2066.419999999972</v>
      </c>
      <c r="G41" s="36">
        <v>198717.31999999998</v>
      </c>
      <c r="H41" s="36">
        <v>-99801.55000000002</v>
      </c>
      <c r="I41" s="36">
        <v>384938.6200000001</v>
      </c>
      <c r="J41" s="36">
        <v>29736.970000000005</v>
      </c>
      <c r="K41" s="36">
        <v>266649.1300000002</v>
      </c>
      <c r="L41" s="36">
        <v>303651.7899999999</v>
      </c>
      <c r="M41" s="36">
        <v>-15530.489999999963</v>
      </c>
      <c r="N41" s="36">
        <v>-13975.539999999994</v>
      </c>
      <c r="O41" s="34">
        <f t="shared" si="8"/>
        <v>1760575.32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4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59</v>
      </c>
      <c r="B44" s="37">
        <f aca="true" t="shared" si="10" ref="B44:N44">+B17+B27</f>
        <v>23866740.160000004</v>
      </c>
      <c r="C44" s="37">
        <f t="shared" si="10"/>
        <v>17802350.44</v>
      </c>
      <c r="D44" s="37">
        <f t="shared" si="10"/>
        <v>16360900.929999998</v>
      </c>
      <c r="E44" s="37">
        <f t="shared" si="10"/>
        <v>4477618.950000001</v>
      </c>
      <c r="F44" s="37">
        <f t="shared" si="10"/>
        <v>16780249.72</v>
      </c>
      <c r="G44" s="37">
        <f t="shared" si="10"/>
        <v>22263436.120000005</v>
      </c>
      <c r="H44" s="37">
        <f t="shared" si="10"/>
        <v>4350492.230000001</v>
      </c>
      <c r="I44" s="37">
        <f t="shared" si="10"/>
        <v>17204542.409999993</v>
      </c>
      <c r="J44" s="37">
        <f t="shared" si="10"/>
        <v>15926675.819999997</v>
      </c>
      <c r="K44" s="37">
        <f t="shared" si="10"/>
        <v>21127700.18</v>
      </c>
      <c r="L44" s="37">
        <f t="shared" si="10"/>
        <v>19887415.610000003</v>
      </c>
      <c r="M44" s="37">
        <f t="shared" si="10"/>
        <v>10333442.91</v>
      </c>
      <c r="N44" s="37">
        <f t="shared" si="10"/>
        <v>5512372.890000001</v>
      </c>
      <c r="O44" s="37">
        <f>SUM(B44:N44)</f>
        <v>195893938.37000006</v>
      </c>
      <c r="P44"/>
      <c r="Q44" s="38"/>
      <c r="R44"/>
      <c r="S44"/>
      <c r="T44"/>
      <c r="U44"/>
      <c r="V44"/>
      <c r="W44"/>
      <c r="X44"/>
      <c r="Y44"/>
      <c r="Z44"/>
    </row>
    <row r="45" spans="1:19" ht="18.75" customHeight="1">
      <c r="A45" s="39" t="s">
        <v>60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8"/>
        <v>0</v>
      </c>
      <c r="P45"/>
      <c r="Q45"/>
      <c r="R45"/>
      <c r="S45"/>
    </row>
    <row r="46" spans="1:19" ht="18.75" customHeight="1">
      <c r="A46" s="39" t="s">
        <v>61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8"/>
        <v>0</v>
      </c>
      <c r="P46"/>
      <c r="Q46"/>
      <c r="R46"/>
      <c r="S46"/>
    </row>
    <row r="47" spans="1:19" ht="15.75">
      <c r="A47" s="40"/>
      <c r="B47" s="41"/>
      <c r="C47" s="41"/>
      <c r="D47" s="42"/>
      <c r="E47" s="42"/>
      <c r="F47" s="42"/>
      <c r="G47" s="42"/>
      <c r="H47" s="42"/>
      <c r="I47" s="41"/>
      <c r="J47" s="42"/>
      <c r="K47" s="42"/>
      <c r="L47" s="42"/>
      <c r="M47" s="42"/>
      <c r="N47" s="42"/>
      <c r="O47" s="43"/>
      <c r="P47" s="44"/>
      <c r="Q47"/>
      <c r="R47" s="38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4"/>
      <c r="Q48"/>
      <c r="R48" s="38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62</v>
      </c>
      <c r="B50" s="52">
        <f aca="true" t="shared" si="11" ref="B50:O50">SUM(B51:B61)</f>
        <v>23866740.150000002</v>
      </c>
      <c r="C50" s="52">
        <f t="shared" si="11"/>
        <v>17802350.430000003</v>
      </c>
      <c r="D50" s="52">
        <f t="shared" si="11"/>
        <v>16360900.890000002</v>
      </c>
      <c r="E50" s="52">
        <f t="shared" si="11"/>
        <v>4477618.94</v>
      </c>
      <c r="F50" s="52">
        <f t="shared" si="11"/>
        <v>16780249.740000002</v>
      </c>
      <c r="G50" s="52">
        <f t="shared" si="11"/>
        <v>22263436.109999996</v>
      </c>
      <c r="H50" s="52">
        <f t="shared" si="11"/>
        <v>4350492.180000001</v>
      </c>
      <c r="I50" s="52">
        <f t="shared" si="11"/>
        <v>17204542.43</v>
      </c>
      <c r="J50" s="52">
        <f t="shared" si="11"/>
        <v>15926675.790000003</v>
      </c>
      <c r="K50" s="52">
        <f t="shared" si="11"/>
        <v>21127700.150000002</v>
      </c>
      <c r="L50" s="52">
        <f t="shared" si="11"/>
        <v>19887415.66</v>
      </c>
      <c r="M50" s="52">
        <f t="shared" si="11"/>
        <v>10333442.870000003</v>
      </c>
      <c r="N50" s="52">
        <f t="shared" si="11"/>
        <v>5512372.869999999</v>
      </c>
      <c r="O50" s="37">
        <f t="shared" si="11"/>
        <v>195893938.21</v>
      </c>
      <c r="Q50" s="38"/>
    </row>
    <row r="51" spans="1:18" ht="18.75" customHeight="1">
      <c r="A51" s="26" t="s">
        <v>63</v>
      </c>
      <c r="B51" s="52">
        <v>19668880.790000003</v>
      </c>
      <c r="C51" s="52">
        <v>13098057.200000001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32766937.990000002</v>
      </c>
      <c r="P51"/>
      <c r="Q51"/>
      <c r="R51" s="38"/>
    </row>
    <row r="52" spans="1:16" ht="18.75" customHeight="1">
      <c r="A52" s="26" t="s">
        <v>64</v>
      </c>
      <c r="B52" s="52">
        <v>4197859.359999999</v>
      </c>
      <c r="C52" s="52">
        <v>4704293.230000001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2" ref="O52:O61">SUM(B52:N52)</f>
        <v>8902152.59</v>
      </c>
      <c r="P52"/>
    </row>
    <row r="53" spans="1:17" ht="18.75" customHeight="1">
      <c r="A53" s="26" t="s">
        <v>65</v>
      </c>
      <c r="B53" s="53">
        <v>0</v>
      </c>
      <c r="C53" s="53">
        <v>0</v>
      </c>
      <c r="D53" s="32">
        <v>16360900.890000002</v>
      </c>
      <c r="E53" s="53">
        <v>0</v>
      </c>
      <c r="F53" s="53">
        <v>0</v>
      </c>
      <c r="G53" s="53">
        <v>0</v>
      </c>
      <c r="H53" s="52">
        <v>4350492.180000001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2"/>
        <v>20711393.070000004</v>
      </c>
      <c r="Q53"/>
    </row>
    <row r="54" spans="1:18" ht="18.75" customHeight="1">
      <c r="A54" s="26" t="s">
        <v>66</v>
      </c>
      <c r="B54" s="53">
        <v>0</v>
      </c>
      <c r="C54" s="53">
        <v>0</v>
      </c>
      <c r="D54" s="53">
        <v>0</v>
      </c>
      <c r="E54" s="32">
        <v>4477618.94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2"/>
        <v>4477618.94</v>
      </c>
      <c r="R54"/>
    </row>
    <row r="55" spans="1:19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32">
        <v>16780249.740000002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2"/>
        <v>16780249.740000002</v>
      </c>
      <c r="S55"/>
    </row>
    <row r="56" spans="1:20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22263436.109999996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2"/>
        <v>22263436.109999996</v>
      </c>
      <c r="T56"/>
    </row>
    <row r="57" spans="1:21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17204542.43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2"/>
        <v>17204542.43</v>
      </c>
      <c r="U57"/>
    </row>
    <row r="58" spans="1:22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15926675.790000003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2"/>
        <v>15926675.790000003</v>
      </c>
      <c r="V58"/>
    </row>
    <row r="59" spans="1:23" ht="18.75" customHeight="1">
      <c r="A59" s="26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21127700.150000002</v>
      </c>
      <c r="L59" s="32">
        <v>19887415.66</v>
      </c>
      <c r="M59" s="53">
        <v>0</v>
      </c>
      <c r="N59" s="53">
        <v>0</v>
      </c>
      <c r="O59" s="37">
        <f t="shared" si="12"/>
        <v>41015115.81</v>
      </c>
      <c r="P59"/>
      <c r="W59"/>
    </row>
    <row r="60" spans="1:25" ht="18.75" customHeight="1">
      <c r="A60" s="26" t="s">
        <v>72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10333442.870000003</v>
      </c>
      <c r="N60" s="53">
        <v>0</v>
      </c>
      <c r="O60" s="37">
        <f t="shared" si="12"/>
        <v>10333442.870000003</v>
      </c>
      <c r="R60"/>
      <c r="Y60"/>
    </row>
    <row r="61" spans="1:26" ht="18.75" customHeight="1">
      <c r="A61" s="40" t="s">
        <v>73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5512372.869999999</v>
      </c>
      <c r="O61" s="56">
        <f t="shared" si="12"/>
        <v>5512372.869999999</v>
      </c>
      <c r="P61"/>
      <c r="S61"/>
      <c r="Z61"/>
    </row>
    <row r="62" spans="1:12" ht="21" customHeight="1">
      <c r="A62" s="57" t="s">
        <v>74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8" t="s">
        <v>75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2" ht="15.75">
      <c r="A64" s="60" t="s">
        <v>76</v>
      </c>
      <c r="B64" s="58"/>
      <c r="C64" s="58"/>
      <c r="D64"/>
      <c r="E64"/>
      <c r="F64"/>
      <c r="G64"/>
      <c r="H64" s="59"/>
      <c r="I64" s="59"/>
      <c r="J64"/>
      <c r="K64"/>
      <c r="L64"/>
    </row>
    <row r="65" spans="1:12" ht="15.75">
      <c r="A65" s="60" t="s">
        <v>77</v>
      </c>
      <c r="B65" s="58"/>
      <c r="C65" s="58"/>
      <c r="D65"/>
      <c r="E65"/>
      <c r="F65"/>
      <c r="G65"/>
      <c r="H65"/>
      <c r="I65"/>
      <c r="J65"/>
      <c r="K65"/>
      <c r="L65"/>
    </row>
    <row r="66" spans="1:12" ht="15.75">
      <c r="A66" s="60" t="s">
        <v>78</v>
      </c>
      <c r="B66"/>
      <c r="C66"/>
      <c r="D66"/>
      <c r="E66"/>
      <c r="F66"/>
      <c r="G66"/>
      <c r="H66" s="61"/>
      <c r="I66" s="61"/>
      <c r="J66" s="62"/>
      <c r="K66" s="62"/>
      <c r="L66" s="62"/>
    </row>
    <row r="67" spans="1:12" ht="15.75">
      <c r="A67" s="60" t="s">
        <v>79</v>
      </c>
      <c r="B67"/>
      <c r="C67"/>
      <c r="D67"/>
      <c r="E67"/>
      <c r="F67"/>
      <c r="G67"/>
      <c r="H67"/>
      <c r="I67"/>
      <c r="J67"/>
      <c r="K67"/>
      <c r="L67"/>
    </row>
    <row r="68" spans="1:12" ht="13.5">
      <c r="A68" s="63" t="s">
        <v>80</v>
      </c>
      <c r="B68"/>
      <c r="C68"/>
      <c r="D68"/>
      <c r="E68"/>
      <c r="F68"/>
      <c r="G68"/>
      <c r="H68"/>
      <c r="I68"/>
      <c r="J68"/>
      <c r="K68"/>
      <c r="L68"/>
    </row>
    <row r="69" spans="1:12" ht="13.5">
      <c r="A69" s="63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ht="13.5">
      <c r="A70" s="63" t="s">
        <v>82</v>
      </c>
      <c r="B70"/>
      <c r="C70"/>
      <c r="D70"/>
      <c r="E70"/>
      <c r="F70"/>
      <c r="G70"/>
      <c r="H70"/>
      <c r="I70"/>
      <c r="J70"/>
      <c r="K70"/>
      <c r="L70"/>
    </row>
    <row r="71" spans="1:12" ht="13.5">
      <c r="A71" s="63" t="s">
        <v>83</v>
      </c>
      <c r="B71"/>
      <c r="C71"/>
      <c r="D71"/>
      <c r="E71"/>
      <c r="F71"/>
      <c r="G71"/>
      <c r="H71"/>
      <c r="I71"/>
      <c r="J71"/>
      <c r="K71"/>
      <c r="L71"/>
    </row>
    <row r="72" spans="1:12" ht="15.75">
      <c r="A72" s="60" t="s">
        <v>84</v>
      </c>
      <c r="B72"/>
      <c r="C72"/>
      <c r="D72"/>
      <c r="E72"/>
      <c r="F72"/>
      <c r="G72"/>
      <c r="H72"/>
      <c r="I72"/>
      <c r="J72"/>
      <c r="K72"/>
      <c r="L72"/>
    </row>
    <row r="73" spans="1:12" ht="15.75">
      <c r="A73" s="60" t="s">
        <v>85</v>
      </c>
      <c r="B73"/>
      <c r="C73"/>
      <c r="D73"/>
      <c r="E73"/>
      <c r="F73"/>
      <c r="G73"/>
      <c r="H73"/>
      <c r="I73"/>
      <c r="J73"/>
      <c r="K73"/>
      <c r="L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2021-05-18T01:06:32Z</dcterms:created>
  <dcterms:modified xsi:type="dcterms:W3CDTF">2021-05-18T02:24:03Z</dcterms:modified>
  <cp:category/>
  <cp:version/>
  <cp:contentType/>
  <cp:contentStatus/>
</cp:coreProperties>
</file>