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<sst xmlns="http://schemas.openxmlformats.org/spreadsheetml/2006/main" count="79" uniqueCount="76">
  <si>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</si>
  <si>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</si>
  <si>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</si>
  <si>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</si>
  <si>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</si>
  <si>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</si>
  <si>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</si>
  <si>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</si>
  <si>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</si>
  <si>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</si>
  <si>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</si>
  <si>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</si>
  <si>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</si>
  <si>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</si>
  <si>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</si>
  <si>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</si>
  <si>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</si>
  <si>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</si>
  <si>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</si>
  <si>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</si>
  <si>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</si>
  <si>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</si>
  <si>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</si>
  <si>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</si>
  <si>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</si>
  <si>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</si>
  <si>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</si>
  <si>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</si>
  <si>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</si>
  <si>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</si>
  <si>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</si>
  <si>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</si>
  <si>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</si>
  <si>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</si>
  <si>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</si>
  <si>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</si>
  <si>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</si>
  <si>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</si>
  <si>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</si>
  <si>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</si>
  <si>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</si>
  <si>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</si>
  <si>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</si>
  <si>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</si>
  <si>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</si>
  <si>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</si>
  <si>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</si>
  <si>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</si>
  <si>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</si>
  <si>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</si>
  <si>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</si>
  <si>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</si>
  <si>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</si>
  <si>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</si>
  <si>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</si>
  <si>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</si>
  <si>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</si>
  <si>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</si>
  <si>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</si>
  <si>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</si>
  <si>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</si>
  <si>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</si>
  <si>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</si>
  <si>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</si>
  <si>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</si>
  <si>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</si>
  <si>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</si>
  <si>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</si>
  <si>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</si>
  <si>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</si>
  <si>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</si>
  <si>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</si>
  <si>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</si>
  <si>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</si>
  <si>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</si>
  <si>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26/11/20 - VENCIMENTO 03/12/20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</si>
</sst>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305432</v>
      </c>
      <c r="C7" s="9">
        <f t="shared" si="0"/>
        <v>218370</v>
      </c>
      <c r="D7" s="9">
        <f t="shared" si="0"/>
        <v>241035</v>
      </c>
      <c r="E7" s="9">
        <f t="shared" si="0"/>
        <v>49418</v>
      </c>
      <c r="F7" s="9">
        <f t="shared" si="0"/>
        <v>169940</v>
      </c>
      <c r="G7" s="9">
        <f t="shared" si="0"/>
        <v>278285</v>
      </c>
      <c r="H7" s="9">
        <f t="shared" si="0"/>
        <v>43276</v>
      </c>
      <c r="I7" s="9">
        <f t="shared" si="0"/>
        <v>214139</v>
      </c>
      <c r="J7" s="9">
        <f t="shared" si="0"/>
        <v>197938</v>
      </c>
      <c r="K7" s="9">
        <f t="shared" si="0"/>
        <v>275506</v>
      </c>
      <c r="L7" s="9">
        <f t="shared" si="0"/>
        <v>210701</v>
      </c>
      <c r="M7" s="9">
        <f t="shared" si="0"/>
        <v>96121</v>
      </c>
      <c r="N7" s="9">
        <f t="shared" si="0"/>
        <v>62606</v>
      </c>
      <c r="O7" s="9">
        <f t="shared" si="0"/>
        <v>2362767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13033</v>
      </c>
      <c r="C8" s="11">
        <f t="shared" si="1"/>
        <v>12333</v>
      </c>
      <c r="D8" s="11">
        <f t="shared" si="1"/>
        <v>10397</v>
      </c>
      <c r="E8" s="11">
        <f t="shared" si="1"/>
        <v>1830</v>
      </c>
      <c r="F8" s="11">
        <f t="shared" si="1"/>
        <v>6726</v>
      </c>
      <c r="G8" s="11">
        <f t="shared" si="1"/>
        <v>11820</v>
      </c>
      <c r="H8" s="11">
        <f t="shared" si="1"/>
        <v>2524</v>
      </c>
      <c r="I8" s="11">
        <f t="shared" si="1"/>
        <v>13326</v>
      </c>
      <c r="J8" s="11">
        <f t="shared" si="1"/>
        <v>9732</v>
      </c>
      <c r="K8" s="11">
        <f t="shared" si="1"/>
        <v>8690</v>
      </c>
      <c r="L8" s="11">
        <f t="shared" si="1"/>
        <v>7460</v>
      </c>
      <c r="M8" s="11">
        <f t="shared" si="1"/>
        <v>4360</v>
      </c>
      <c r="N8" s="11">
        <f t="shared" si="1"/>
        <v>3638</v>
      </c>
      <c r="O8" s="11">
        <f t="shared" si="1"/>
        <v>105869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13033</v>
      </c>
      <c r="C9" s="11">
        <v>12333</v>
      </c>
      <c r="D9" s="11">
        <v>10397</v>
      </c>
      <c r="E9" s="11">
        <v>1830</v>
      </c>
      <c r="F9" s="11">
        <v>6726</v>
      </c>
      <c r="G9" s="11">
        <v>11820</v>
      </c>
      <c r="H9" s="11">
        <v>2520</v>
      </c>
      <c r="I9" s="11">
        <v>13322</v>
      </c>
      <c r="J9" s="11">
        <v>9732</v>
      </c>
      <c r="K9" s="11">
        <v>8684</v>
      </c>
      <c r="L9" s="11">
        <v>7460</v>
      </c>
      <c r="M9" s="11">
        <v>4352</v>
      </c>
      <c r="N9" s="11">
        <v>3638</v>
      </c>
      <c r="O9" s="11">
        <f>SUM(B9:N9)</f>
        <v>105847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4</v>
      </c>
      <c r="J10" s="13">
        <v>0</v>
      </c>
      <c r="K10" s="13">
        <v>6</v>
      </c>
      <c r="L10" s="13">
        <v>0</v>
      </c>
      <c r="M10" s="13">
        <v>8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292399</v>
      </c>
      <c r="C11" s="13">
        <v>206037</v>
      </c>
      <c r="D11" s="13">
        <v>230638</v>
      </c>
      <c r="E11" s="13">
        <v>47588</v>
      </c>
      <c r="F11" s="13">
        <v>163214</v>
      </c>
      <c r="G11" s="13">
        <v>266465</v>
      </c>
      <c r="H11" s="13">
        <v>40752</v>
      </c>
      <c r="I11" s="13">
        <v>200813</v>
      </c>
      <c r="J11" s="13">
        <v>188206</v>
      </c>
      <c r="K11" s="13">
        <v>266816</v>
      </c>
      <c r="L11" s="13">
        <v>203241</v>
      </c>
      <c r="M11" s="13">
        <v>91761</v>
      </c>
      <c r="N11" s="13">
        <v>58968</v>
      </c>
      <c r="O11" s="11">
        <f>SUM(B11:N11)</f>
        <v>2256898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1.402509155248826</v>
      </c>
      <c r="C15" s="19">
        <v>1.450876141056785</v>
      </c>
      <c r="D15" s="19">
        <v>1.402500025316562</v>
      </c>
      <c r="E15" s="19">
        <v>0.99664503038926</v>
      </c>
      <c r="F15" s="19">
        <v>1.76536957482995</v>
      </c>
      <c r="G15" s="19">
        <v>1.776881570764884</v>
      </c>
      <c r="H15" s="19">
        <v>1.922971518517498</v>
      </c>
      <c r="I15" s="19">
        <v>1.461321389407642</v>
      </c>
      <c r="J15" s="19">
        <v>1.44061685122726</v>
      </c>
      <c r="K15" s="19">
        <v>1.377460154985083</v>
      </c>
      <c r="L15" s="19">
        <v>1.472992808926584</v>
      </c>
      <c r="M15" s="19">
        <v>1.497966966633569</v>
      </c>
      <c r="N15" s="19">
        <v>1.471625797863809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997060.9900000001</v>
      </c>
      <c r="C17" s="24">
        <f aca="true" t="shared" si="2" ref="C17:N17">C18+C19+C20+C21+C22+C23+C24+C25</f>
        <v>752609.57</v>
      </c>
      <c r="D17" s="24">
        <f t="shared" si="2"/>
        <v>696081.86</v>
      </c>
      <c r="E17" s="24">
        <f t="shared" si="2"/>
        <v>174899.78</v>
      </c>
      <c r="F17" s="24">
        <f t="shared" si="2"/>
        <v>702989.1299999999</v>
      </c>
      <c r="G17" s="24">
        <f t="shared" si="2"/>
        <v>958672.9199999999</v>
      </c>
      <c r="H17" s="24">
        <f t="shared" si="2"/>
        <v>210388.81</v>
      </c>
      <c r="I17" s="24">
        <f t="shared" si="2"/>
        <v>736188.6100000001</v>
      </c>
      <c r="J17" s="24">
        <f t="shared" si="2"/>
        <v>668907.4500000001</v>
      </c>
      <c r="K17" s="24">
        <f t="shared" si="2"/>
        <v>858793.7000000001</v>
      </c>
      <c r="L17" s="24">
        <f t="shared" si="2"/>
        <v>802026.05</v>
      </c>
      <c r="M17" s="24">
        <f t="shared" si="2"/>
        <v>431865.08</v>
      </c>
      <c r="N17" s="24">
        <f t="shared" si="2"/>
        <v>244079.3</v>
      </c>
      <c r="O17" s="24">
        <f>O18+O19+O20+O21+O22+O23+O24+O25</f>
        <v>8234563.25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682396.17</v>
      </c>
      <c r="C18" s="30">
        <f t="shared" si="3"/>
        <v>503888.78</v>
      </c>
      <c r="D18" s="30">
        <f t="shared" si="3"/>
        <v>487662.01</v>
      </c>
      <c r="E18" s="30">
        <f t="shared" si="3"/>
        <v>171040.64</v>
      </c>
      <c r="F18" s="30">
        <f t="shared" si="3"/>
        <v>398373.35</v>
      </c>
      <c r="G18" s="30">
        <f t="shared" si="3"/>
        <v>536283.02</v>
      </c>
      <c r="H18" s="30">
        <f t="shared" si="3"/>
        <v>111820.86</v>
      </c>
      <c r="I18" s="30">
        <f t="shared" si="3"/>
        <v>490207</v>
      </c>
      <c r="J18" s="30">
        <f t="shared" si="3"/>
        <v>456068.95</v>
      </c>
      <c r="K18" s="30">
        <f t="shared" si="3"/>
        <v>600437.78</v>
      </c>
      <c r="L18" s="30">
        <f t="shared" si="3"/>
        <v>522622.76</v>
      </c>
      <c r="M18" s="30">
        <f t="shared" si="3"/>
        <v>275434.73</v>
      </c>
      <c r="N18" s="30">
        <f t="shared" si="3"/>
        <v>162124.5</v>
      </c>
      <c r="O18" s="30">
        <f aca="true" t="shared" si="4" ref="O18:O25">SUM(B18:N18)</f>
        <v>5398360.550000001</v>
      </c>
    </row>
    <row r="19" spans="1:23" ht="18.75" customHeight="1">
      <c r="A19" s="26" t="s">
        <v>35</v>
      </c>
      <c r="B19" s="30">
        <f>IF(B15&lt;&gt;0,ROUND((B15-1)*B18,2),0)</f>
        <v>274670.71</v>
      </c>
      <c r="C19" s="30">
        <f aca="true" t="shared" si="5" ref="C19:N19">IF(C15&lt;&gt;0,ROUND((C15-1)*C18,2),0)</f>
        <v>227191.43</v>
      </c>
      <c r="D19" s="30">
        <f t="shared" si="5"/>
        <v>196283.97</v>
      </c>
      <c r="E19" s="30">
        <f t="shared" si="5"/>
        <v>-573.84</v>
      </c>
      <c r="F19" s="30">
        <f t="shared" si="5"/>
        <v>304902.84</v>
      </c>
      <c r="G19" s="30">
        <f t="shared" si="5"/>
        <v>416628.39</v>
      </c>
      <c r="H19" s="30">
        <f t="shared" si="5"/>
        <v>103207.47</v>
      </c>
      <c r="I19" s="30">
        <f t="shared" si="5"/>
        <v>226142.97</v>
      </c>
      <c r="J19" s="30">
        <f t="shared" si="5"/>
        <v>200951.66</v>
      </c>
      <c r="K19" s="30">
        <f t="shared" si="5"/>
        <v>226641.34</v>
      </c>
      <c r="L19" s="30">
        <f t="shared" si="5"/>
        <v>247196.81</v>
      </c>
      <c r="M19" s="30">
        <f t="shared" si="5"/>
        <v>137157.4</v>
      </c>
      <c r="N19" s="30">
        <f t="shared" si="5"/>
        <v>76462.1</v>
      </c>
      <c r="O19" s="30">
        <f t="shared" si="4"/>
        <v>2636863.25</v>
      </c>
      <c r="W19" s="62"/>
    </row>
    <row r="20" spans="1:15" ht="18.75" customHeight="1">
      <c r="A20" s="26" t="s">
        <v>36</v>
      </c>
      <c r="B20" s="30">
        <v>36149.06</v>
      </c>
      <c r="C20" s="30">
        <v>25613.26</v>
      </c>
      <c r="D20" s="30">
        <v>16882.92</v>
      </c>
      <c r="E20" s="30">
        <v>6044.02</v>
      </c>
      <c r="F20" s="30">
        <v>15015.27</v>
      </c>
      <c r="G20" s="30">
        <v>23308.21</v>
      </c>
      <c r="H20" s="30">
        <v>4132.19</v>
      </c>
      <c r="I20" s="30">
        <v>14521.31</v>
      </c>
      <c r="J20" s="30">
        <v>21762.05</v>
      </c>
      <c r="K20" s="30">
        <v>32252.17</v>
      </c>
      <c r="L20" s="30">
        <v>30666.32</v>
      </c>
      <c r="M20" s="30">
        <v>11647.99</v>
      </c>
      <c r="N20" s="30">
        <v>7574.62</v>
      </c>
      <c r="O20" s="30">
        <f t="shared" si="4"/>
        <v>245569.38999999996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-394.65</v>
      </c>
      <c r="C23" s="30">
        <v>-155.26</v>
      </c>
      <c r="D23" s="30">
        <v>-2293.03</v>
      </c>
      <c r="E23" s="30">
        <v>-519.89</v>
      </c>
      <c r="F23" s="30">
        <v>-321.88</v>
      </c>
      <c r="G23" s="30">
        <v>-434.15</v>
      </c>
      <c r="H23" s="30">
        <v>-420.85</v>
      </c>
      <c r="I23" s="30">
        <v>0</v>
      </c>
      <c r="J23" s="30">
        <v>-3430.11</v>
      </c>
      <c r="K23" s="30">
        <v>-562.64</v>
      </c>
      <c r="L23" s="30">
        <v>-784.7</v>
      </c>
      <c r="M23" s="30">
        <v>-494.41</v>
      </c>
      <c r="N23" s="30">
        <v>0</v>
      </c>
      <c r="O23" s="30">
        <f t="shared" si="4"/>
        <v>-9811.57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-44838</v>
      </c>
      <c r="C24" s="30">
        <v>-33172.53</v>
      </c>
      <c r="D24" s="30">
        <v>-30667.5</v>
      </c>
      <c r="E24" s="30">
        <v>-7935.99</v>
      </c>
      <c r="F24" s="30">
        <v>-31544.79</v>
      </c>
      <c r="G24" s="30">
        <v>-40767.5</v>
      </c>
      <c r="H24" s="30">
        <v>-8350.86</v>
      </c>
      <c r="I24" s="30">
        <v>-31218.21</v>
      </c>
      <c r="J24" s="30">
        <v>-29693.13</v>
      </c>
      <c r="K24" s="30">
        <v>-37121.2</v>
      </c>
      <c r="L24" s="30">
        <v>-34741.71</v>
      </c>
      <c r="M24" s="30">
        <v>-18638.62</v>
      </c>
      <c r="N24" s="30">
        <v>-10834.5</v>
      </c>
      <c r="O24" s="30">
        <f t="shared" si="4"/>
        <v>-359524.54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46341.72</v>
      </c>
      <c r="C25" s="30">
        <v>26507.91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306690.29000000004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-57741.2</v>
      </c>
      <c r="C27" s="30">
        <f>+C28+C30+C41+C42+C45-C46</f>
        <v>-55690.799999999996</v>
      </c>
      <c r="D27" s="30">
        <f t="shared" si="6"/>
        <v>-45746.8</v>
      </c>
      <c r="E27" s="30">
        <f t="shared" si="6"/>
        <v>-8052</v>
      </c>
      <c r="F27" s="30">
        <f t="shared" si="6"/>
        <v>-29594.4</v>
      </c>
      <c r="G27" s="30">
        <f t="shared" si="6"/>
        <v>-52008</v>
      </c>
      <c r="H27" s="30">
        <f t="shared" si="6"/>
        <v>-11088</v>
      </c>
      <c r="I27" s="30">
        <f t="shared" si="6"/>
        <v>-60359.200000000004</v>
      </c>
      <c r="J27" s="30">
        <f t="shared" si="6"/>
        <v>-42820.8</v>
      </c>
      <c r="K27" s="30">
        <f t="shared" si="6"/>
        <v>-38209.6</v>
      </c>
      <c r="L27" s="30">
        <f t="shared" si="6"/>
        <v>-32824</v>
      </c>
      <c r="M27" s="30">
        <f t="shared" si="6"/>
        <v>-19148.8</v>
      </c>
      <c r="N27" s="30">
        <f t="shared" si="6"/>
        <v>-16007.2</v>
      </c>
      <c r="O27" s="30">
        <f t="shared" si="6"/>
        <v>-469290.8</v>
      </c>
    </row>
    <row r="28" spans="1:15" ht="18.75" customHeight="1">
      <c r="A28" s="26" t="s">
        <v>40</v>
      </c>
      <c r="B28" s="31">
        <f>+B29</f>
        <v>-57345.2</v>
      </c>
      <c r="C28" s="31">
        <f>+C29</f>
        <v>-54265.2</v>
      </c>
      <c r="D28" s="31">
        <f aca="true" t="shared" si="7" ref="D28:O28">+D29</f>
        <v>-45746.8</v>
      </c>
      <c r="E28" s="31">
        <f t="shared" si="7"/>
        <v>-8052</v>
      </c>
      <c r="F28" s="31">
        <f t="shared" si="7"/>
        <v>-29594.4</v>
      </c>
      <c r="G28" s="31">
        <f t="shared" si="7"/>
        <v>-52008</v>
      </c>
      <c r="H28" s="31">
        <f t="shared" si="7"/>
        <v>-11088</v>
      </c>
      <c r="I28" s="31">
        <f t="shared" si="7"/>
        <v>-58616.8</v>
      </c>
      <c r="J28" s="31">
        <f t="shared" si="7"/>
        <v>-42820.8</v>
      </c>
      <c r="K28" s="31">
        <f t="shared" si="7"/>
        <v>-38209.6</v>
      </c>
      <c r="L28" s="31">
        <f t="shared" si="7"/>
        <v>-32824</v>
      </c>
      <c r="M28" s="31">
        <f t="shared" si="7"/>
        <v>-19148.8</v>
      </c>
      <c r="N28" s="31">
        <f t="shared" si="7"/>
        <v>-16007.2</v>
      </c>
      <c r="O28" s="31">
        <f t="shared" si="7"/>
        <v>-465726.8</v>
      </c>
    </row>
    <row r="29" spans="1:26" ht="18.75" customHeight="1">
      <c r="A29" s="27" t="s">
        <v>41</v>
      </c>
      <c r="B29" s="16">
        <f>ROUND((-B9)*$G$3,2)</f>
        <v>-57345.2</v>
      </c>
      <c r="C29" s="16">
        <f aca="true" t="shared" si="8" ref="C29:N29">ROUND((-C9)*$G$3,2)</f>
        <v>-54265.2</v>
      </c>
      <c r="D29" s="16">
        <f t="shared" si="8"/>
        <v>-45746.8</v>
      </c>
      <c r="E29" s="16">
        <f t="shared" si="8"/>
        <v>-8052</v>
      </c>
      <c r="F29" s="16">
        <f t="shared" si="8"/>
        <v>-29594.4</v>
      </c>
      <c r="G29" s="16">
        <f t="shared" si="8"/>
        <v>-52008</v>
      </c>
      <c r="H29" s="16">
        <f t="shared" si="8"/>
        <v>-11088</v>
      </c>
      <c r="I29" s="16">
        <f t="shared" si="8"/>
        <v>-58616.8</v>
      </c>
      <c r="J29" s="16">
        <f t="shared" si="8"/>
        <v>-42820.8</v>
      </c>
      <c r="K29" s="16">
        <f t="shared" si="8"/>
        <v>-38209.6</v>
      </c>
      <c r="L29" s="16">
        <f t="shared" si="8"/>
        <v>-32824</v>
      </c>
      <c r="M29" s="16">
        <f t="shared" si="8"/>
        <v>-19148.8</v>
      </c>
      <c r="N29" s="16">
        <f t="shared" si="8"/>
        <v>-16007.2</v>
      </c>
      <c r="O29" s="32">
        <f aca="true" t="shared" si="9" ref="O29:O46">SUM(B29:N29)</f>
        <v>-465726.8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-396</v>
      </c>
      <c r="C30" s="31">
        <f aca="true" t="shared" si="10" ref="C30:O30">SUM(C31:C39)</f>
        <v>-1425.6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-1742.4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-3564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-396</v>
      </c>
      <c r="C32" s="33">
        <v>-1425.6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-1742.4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-3564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939319.7900000002</v>
      </c>
      <c r="C44" s="36">
        <f t="shared" si="11"/>
        <v>696918.7699999999</v>
      </c>
      <c r="D44" s="36">
        <f t="shared" si="11"/>
        <v>650335.0599999999</v>
      </c>
      <c r="E44" s="36">
        <f t="shared" si="11"/>
        <v>166847.78</v>
      </c>
      <c r="F44" s="36">
        <f t="shared" si="11"/>
        <v>673394.7299999999</v>
      </c>
      <c r="G44" s="36">
        <f t="shared" si="11"/>
        <v>906664.9199999999</v>
      </c>
      <c r="H44" s="36">
        <f t="shared" si="11"/>
        <v>199300.81</v>
      </c>
      <c r="I44" s="36">
        <f t="shared" si="11"/>
        <v>675829.4100000001</v>
      </c>
      <c r="J44" s="36">
        <f t="shared" si="11"/>
        <v>626086.65</v>
      </c>
      <c r="K44" s="36">
        <f t="shared" si="11"/>
        <v>820584.1000000001</v>
      </c>
      <c r="L44" s="36">
        <f t="shared" si="11"/>
        <v>769202.05</v>
      </c>
      <c r="M44" s="36">
        <f t="shared" si="11"/>
        <v>412716.28</v>
      </c>
      <c r="N44" s="36">
        <f t="shared" si="11"/>
        <v>228072.09999999998</v>
      </c>
      <c r="O44" s="36">
        <f>SUM(B44:N44)</f>
        <v>7765272.449999999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58</v>
      </c>
      <c r="B50" s="51">
        <f aca="true" t="shared" si="12" ref="B50:O50">SUM(B51:B61)</f>
        <v>939319.7999999999</v>
      </c>
      <c r="C50" s="51">
        <f t="shared" si="12"/>
        <v>696918.77</v>
      </c>
      <c r="D50" s="51">
        <f t="shared" si="12"/>
        <v>650335.06</v>
      </c>
      <c r="E50" s="51">
        <f t="shared" si="12"/>
        <v>166847.78</v>
      </c>
      <c r="F50" s="51">
        <f t="shared" si="12"/>
        <v>673394.73</v>
      </c>
      <c r="G50" s="51">
        <f t="shared" si="12"/>
        <v>906664.93</v>
      </c>
      <c r="H50" s="51">
        <f t="shared" si="12"/>
        <v>199300.8</v>
      </c>
      <c r="I50" s="51">
        <f t="shared" si="12"/>
        <v>675829.42</v>
      </c>
      <c r="J50" s="51">
        <f t="shared" si="12"/>
        <v>626086.65</v>
      </c>
      <c r="K50" s="51">
        <f t="shared" si="12"/>
        <v>820584.1</v>
      </c>
      <c r="L50" s="51">
        <f t="shared" si="12"/>
        <v>769202.05</v>
      </c>
      <c r="M50" s="51">
        <f t="shared" si="12"/>
        <v>412716.27</v>
      </c>
      <c r="N50" s="51">
        <f t="shared" si="12"/>
        <v>228072.09</v>
      </c>
      <c r="O50" s="36">
        <f t="shared" si="12"/>
        <v>7765272.449999999</v>
      </c>
      <c r="Q50"/>
    </row>
    <row r="51" spans="1:18" ht="18.75" customHeight="1">
      <c r="A51" s="26" t="s">
        <v>59</v>
      </c>
      <c r="B51" s="51">
        <v>769653.96</v>
      </c>
      <c r="C51" s="51">
        <v>509203.73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1278857.69</v>
      </c>
      <c r="P51"/>
      <c r="Q51"/>
      <c r="R51" s="43"/>
    </row>
    <row r="52" spans="1:16" ht="18.75" customHeight="1">
      <c r="A52" s="26" t="s">
        <v>60</v>
      </c>
      <c r="B52" s="51">
        <v>169665.84</v>
      </c>
      <c r="C52" s="51">
        <v>187715.04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357380.88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650335.06</v>
      </c>
      <c r="E53" s="52">
        <v>0</v>
      </c>
      <c r="F53" s="52">
        <v>0</v>
      </c>
      <c r="G53" s="52">
        <v>0</v>
      </c>
      <c r="H53" s="51">
        <v>199300.8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849635.8600000001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166847.78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166847.78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673394.73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673394.73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906664.93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906664.93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675829.42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675829.42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626086.65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626086.65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820584.1</v>
      </c>
      <c r="L59" s="31">
        <v>769202.05</v>
      </c>
      <c r="M59" s="52">
        <v>0</v>
      </c>
      <c r="N59" s="52">
        <v>0</v>
      </c>
      <c r="O59" s="36">
        <f t="shared" si="13"/>
        <v>1589786.15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412716.27</v>
      </c>
      <c r="N60" s="52">
        <v>0</v>
      </c>
      <c r="O60" s="36">
        <f t="shared" si="13"/>
        <v>412716.27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228072.09</v>
      </c>
      <c r="O61" s="55">
        <f t="shared" si="13"/>
        <v>228072.09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2020-12-02T16:19:44Z</dcterms:modified>
  <cp:category/>
  <cp:version/>
  <cp:contentType/>
  <cp:contentStatus/>
</cp:coreProperties>
</file>