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<sst xmlns="http://schemas.openxmlformats.org/spreadsheetml/2006/main" count="79" uniqueCount="76">
  <si>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</si>
  <si>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</si>
  <si>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</si>
  <si>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</si>
  <si>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</si>
  <si>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</si>
  <si>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</si>
  <si>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</si>
  <si>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</si>
  <si>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</si>
  <si>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</si>
  <si>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</si>
  <si>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</si>
  <si>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</si>
  <si>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</si>
  <si>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</si>
  <si>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</si>
  <si>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</si>
  <si>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</si>
  <si>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</si>
  <si>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</si>
  <si>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</si>
  <si>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</si>
  <si>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</si>
  <si>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</si>
  <si>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</si>
  <si>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</si>
  <si>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</si>
  <si>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</si>
  <si>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</si>
  <si>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</si>
  <si>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</si>
  <si>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</si>
  <si>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</si>
  <si>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</si>
  <si>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</si>
  <si>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</si>
  <si>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</si>
  <si>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</si>
  <si>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</si>
  <si>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</si>
  <si>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</si>
  <si>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</si>
  <si>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</si>
  <si>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</si>
  <si>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</si>
  <si>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</si>
  <si>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</si>
  <si>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</si>
  <si>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</si>
  <si>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</si>
  <si>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</si>
  <si>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</si>
  <si>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</si>
  <si>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</si>
  <si>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</si>
  <si>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</si>
  <si>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</si>
  <si>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</si>
  <si>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</si>
  <si>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</si>
  <si>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</si>
  <si>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</si>
  <si>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</si>
  <si>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</si>
  <si>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</si>
  <si>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</si>
  <si>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</si>
  <si>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</si>
  <si>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</si>
  <si>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</si>
  <si>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</si>
  <si>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</si>
  <si>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</si>
  <si>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</si>
  <si>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24/11/20 - VENCIMENTO 01/12/20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</si>
</sst>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307615</v>
      </c>
      <c r="C7" s="9">
        <f t="shared" si="0"/>
        <v>223303</v>
      </c>
      <c r="D7" s="9">
        <f t="shared" si="0"/>
        <v>242874</v>
      </c>
      <c r="E7" s="9">
        <f t="shared" si="0"/>
        <v>50692</v>
      </c>
      <c r="F7" s="9">
        <f t="shared" si="0"/>
        <v>172850</v>
      </c>
      <c r="G7" s="9">
        <f t="shared" si="0"/>
        <v>277049</v>
      </c>
      <c r="H7" s="9">
        <f t="shared" si="0"/>
        <v>44035</v>
      </c>
      <c r="I7" s="9">
        <f t="shared" si="0"/>
        <v>217506</v>
      </c>
      <c r="J7" s="9">
        <f t="shared" si="0"/>
        <v>197966</v>
      </c>
      <c r="K7" s="9">
        <f t="shared" si="0"/>
        <v>274819</v>
      </c>
      <c r="L7" s="9">
        <f t="shared" si="0"/>
        <v>210301</v>
      </c>
      <c r="M7" s="9">
        <f t="shared" si="0"/>
        <v>95372</v>
      </c>
      <c r="N7" s="9">
        <f t="shared" si="0"/>
        <v>61796</v>
      </c>
      <c r="O7" s="9">
        <f t="shared" si="0"/>
        <v>2376178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13263</v>
      </c>
      <c r="C8" s="11">
        <f t="shared" si="1"/>
        <v>12638</v>
      </c>
      <c r="D8" s="11">
        <f t="shared" si="1"/>
        <v>10602</v>
      </c>
      <c r="E8" s="11">
        <f t="shared" si="1"/>
        <v>1923</v>
      </c>
      <c r="F8" s="11">
        <f t="shared" si="1"/>
        <v>6846</v>
      </c>
      <c r="G8" s="11">
        <f t="shared" si="1"/>
        <v>11512</v>
      </c>
      <c r="H8" s="11">
        <f t="shared" si="1"/>
        <v>2598</v>
      </c>
      <c r="I8" s="11">
        <f t="shared" si="1"/>
        <v>13691</v>
      </c>
      <c r="J8" s="11">
        <f t="shared" si="1"/>
        <v>10079</v>
      </c>
      <c r="K8" s="11">
        <f t="shared" si="1"/>
        <v>8900</v>
      </c>
      <c r="L8" s="11">
        <f t="shared" si="1"/>
        <v>7685</v>
      </c>
      <c r="M8" s="11">
        <f t="shared" si="1"/>
        <v>4359</v>
      </c>
      <c r="N8" s="11">
        <f t="shared" si="1"/>
        <v>3488</v>
      </c>
      <c r="O8" s="11">
        <f t="shared" si="1"/>
        <v>107584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13263</v>
      </c>
      <c r="C9" s="11">
        <v>12638</v>
      </c>
      <c r="D9" s="11">
        <v>10602</v>
      </c>
      <c r="E9" s="11">
        <v>1923</v>
      </c>
      <c r="F9" s="11">
        <v>6846</v>
      </c>
      <c r="G9" s="11">
        <v>11512</v>
      </c>
      <c r="H9" s="11">
        <v>2596</v>
      </c>
      <c r="I9" s="11">
        <v>13686</v>
      </c>
      <c r="J9" s="11">
        <v>10079</v>
      </c>
      <c r="K9" s="11">
        <v>8892</v>
      </c>
      <c r="L9" s="11">
        <v>7685</v>
      </c>
      <c r="M9" s="11">
        <v>4359</v>
      </c>
      <c r="N9" s="11">
        <v>3488</v>
      </c>
      <c r="O9" s="11">
        <f>SUM(B9:N9)</f>
        <v>107569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5</v>
      </c>
      <c r="J10" s="13">
        <v>0</v>
      </c>
      <c r="K10" s="13">
        <v>8</v>
      </c>
      <c r="L10" s="13">
        <v>0</v>
      </c>
      <c r="M10" s="13">
        <v>0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294352</v>
      </c>
      <c r="C11" s="13">
        <v>210665</v>
      </c>
      <c r="D11" s="13">
        <v>232272</v>
      </c>
      <c r="E11" s="13">
        <v>48769</v>
      </c>
      <c r="F11" s="13">
        <v>166004</v>
      </c>
      <c r="G11" s="13">
        <v>265537</v>
      </c>
      <c r="H11" s="13">
        <v>41437</v>
      </c>
      <c r="I11" s="13">
        <v>203815</v>
      </c>
      <c r="J11" s="13">
        <v>187887</v>
      </c>
      <c r="K11" s="13">
        <v>265919</v>
      </c>
      <c r="L11" s="13">
        <v>202616</v>
      </c>
      <c r="M11" s="13">
        <v>91013</v>
      </c>
      <c r="N11" s="13">
        <v>58308</v>
      </c>
      <c r="O11" s="11">
        <f>SUM(B11:N11)</f>
        <v>2268594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1.399114300733663</v>
      </c>
      <c r="C15" s="19">
        <v>1.42111882181362</v>
      </c>
      <c r="D15" s="19">
        <v>1.407089329832558</v>
      </c>
      <c r="E15" s="19">
        <v>0.985343079287799</v>
      </c>
      <c r="F15" s="19">
        <v>1.72859446574006</v>
      </c>
      <c r="G15" s="19">
        <v>1.771235531636575</v>
      </c>
      <c r="H15" s="19">
        <v>1.927385769466024</v>
      </c>
      <c r="I15" s="19">
        <v>1.435810640138203</v>
      </c>
      <c r="J15" s="19">
        <v>1.451172964799591</v>
      </c>
      <c r="K15" s="19">
        <v>1.392738969731908</v>
      </c>
      <c r="L15" s="19">
        <v>1.474496707608874</v>
      </c>
      <c r="M15" s="19">
        <v>1.531431933133331</v>
      </c>
      <c r="N15" s="19">
        <v>1.487815339964815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996062.83</v>
      </c>
      <c r="C17" s="24">
        <f aca="true" t="shared" si="2" ref="C17:N17">C18+C19+C20+C21+C22+C23+C24+C25</f>
        <v>758907.23</v>
      </c>
      <c r="D17" s="24">
        <f t="shared" si="2"/>
        <v>703701.11</v>
      </c>
      <c r="E17" s="24">
        <f t="shared" si="2"/>
        <v>177401.00999999998</v>
      </c>
      <c r="F17" s="24">
        <f t="shared" si="2"/>
        <v>699837.06</v>
      </c>
      <c r="G17" s="24">
        <f t="shared" si="2"/>
        <v>950688.2999999999</v>
      </c>
      <c r="H17" s="24">
        <f t="shared" si="2"/>
        <v>214732.94</v>
      </c>
      <c r="I17" s="24">
        <f t="shared" si="2"/>
        <v>734842.7100000001</v>
      </c>
      <c r="J17" s="24">
        <f t="shared" si="2"/>
        <v>673819.2300000001</v>
      </c>
      <c r="K17" s="24">
        <f t="shared" si="2"/>
        <v>866470.2000000001</v>
      </c>
      <c r="L17" s="24">
        <f t="shared" si="2"/>
        <v>801591.98</v>
      </c>
      <c r="M17" s="24">
        <f t="shared" si="2"/>
        <v>438150.1299999999</v>
      </c>
      <c r="N17" s="24">
        <f t="shared" si="2"/>
        <v>243508.84</v>
      </c>
      <c r="O17" s="24">
        <f>O18+O19+O20+O21+O22+O23+O24+O25</f>
        <v>8259713.57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687273.43</v>
      </c>
      <c r="C18" s="30">
        <f t="shared" si="3"/>
        <v>515271.67</v>
      </c>
      <c r="D18" s="30">
        <f t="shared" si="3"/>
        <v>491382.68</v>
      </c>
      <c r="E18" s="30">
        <f t="shared" si="3"/>
        <v>175450.08</v>
      </c>
      <c r="F18" s="30">
        <f t="shared" si="3"/>
        <v>405194.97</v>
      </c>
      <c r="G18" s="30">
        <f t="shared" si="3"/>
        <v>533901.13</v>
      </c>
      <c r="H18" s="30">
        <f t="shared" si="3"/>
        <v>113782.04</v>
      </c>
      <c r="I18" s="30">
        <f t="shared" si="3"/>
        <v>497914.74</v>
      </c>
      <c r="J18" s="30">
        <f t="shared" si="3"/>
        <v>456133.46</v>
      </c>
      <c r="K18" s="30">
        <f t="shared" si="3"/>
        <v>598940.53</v>
      </c>
      <c r="L18" s="30">
        <f t="shared" si="3"/>
        <v>521630.6</v>
      </c>
      <c r="M18" s="30">
        <f t="shared" si="3"/>
        <v>273288.47</v>
      </c>
      <c r="N18" s="30">
        <f t="shared" si="3"/>
        <v>160026.92</v>
      </c>
      <c r="O18" s="30">
        <f aca="true" t="shared" si="4" ref="O18:O25">SUM(B18:N18)</f>
        <v>5430190.72</v>
      </c>
    </row>
    <row r="19" spans="1:23" ht="18.75" customHeight="1">
      <c r="A19" s="26" t="s">
        <v>35</v>
      </c>
      <c r="B19" s="30">
        <f>IF(B15&lt;&gt;0,ROUND((B15-1)*B18,2),0)</f>
        <v>274300.65</v>
      </c>
      <c r="C19" s="30">
        <f aca="true" t="shared" si="5" ref="C19:N19">IF(C15&lt;&gt;0,ROUND((C15-1)*C18,2),0)</f>
        <v>216990.6</v>
      </c>
      <c r="D19" s="30">
        <f t="shared" si="5"/>
        <v>200036.65</v>
      </c>
      <c r="E19" s="30">
        <f t="shared" si="5"/>
        <v>-2571.56</v>
      </c>
      <c r="F19" s="30">
        <f t="shared" si="5"/>
        <v>295222.81</v>
      </c>
      <c r="G19" s="30">
        <f t="shared" si="5"/>
        <v>411763.52</v>
      </c>
      <c r="H19" s="30">
        <f t="shared" si="5"/>
        <v>105519.84</v>
      </c>
      <c r="I19" s="30">
        <f t="shared" si="5"/>
        <v>216996.54</v>
      </c>
      <c r="J19" s="30">
        <f t="shared" si="5"/>
        <v>205795.09</v>
      </c>
      <c r="K19" s="30">
        <f t="shared" si="5"/>
        <v>235227.29</v>
      </c>
      <c r="L19" s="30">
        <f t="shared" si="5"/>
        <v>247512</v>
      </c>
      <c r="M19" s="30">
        <f t="shared" si="5"/>
        <v>145234.22</v>
      </c>
      <c r="N19" s="30">
        <f t="shared" si="5"/>
        <v>78063.59</v>
      </c>
      <c r="O19" s="30">
        <f t="shared" si="4"/>
        <v>2630091.24</v>
      </c>
      <c r="W19" s="62"/>
    </row>
    <row r="20" spans="1:15" ht="18.75" customHeight="1">
      <c r="A20" s="26" t="s">
        <v>36</v>
      </c>
      <c r="B20" s="30">
        <v>35748.6</v>
      </c>
      <c r="C20" s="30">
        <v>25613.26</v>
      </c>
      <c r="D20" s="30">
        <v>16678.26</v>
      </c>
      <c r="E20" s="30">
        <v>6129.49</v>
      </c>
      <c r="F20" s="30">
        <v>14751.31</v>
      </c>
      <c r="G20" s="30">
        <v>22618.14</v>
      </c>
      <c r="H20" s="30">
        <v>4175.97</v>
      </c>
      <c r="I20" s="30">
        <v>14630.56</v>
      </c>
      <c r="J20" s="30">
        <v>21738.17</v>
      </c>
      <c r="K20" s="30">
        <v>32838.52</v>
      </c>
      <c r="L20" s="30">
        <v>30909.22</v>
      </c>
      <c r="M20" s="30">
        <v>12000.24</v>
      </c>
      <c r="N20" s="30">
        <v>7500.25</v>
      </c>
      <c r="O20" s="30">
        <f t="shared" si="4"/>
        <v>245331.99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-236.79</v>
      </c>
      <c r="C23" s="30">
        <v>-232.89</v>
      </c>
      <c r="D23" s="30">
        <v>-1660.47</v>
      </c>
      <c r="E23" s="30">
        <v>-445.62</v>
      </c>
      <c r="F23" s="30">
        <v>-563.29</v>
      </c>
      <c r="G23" s="30">
        <v>-694.64</v>
      </c>
      <c r="H23" s="30">
        <v>-252.51</v>
      </c>
      <c r="I23" s="30">
        <v>-157.4</v>
      </c>
      <c r="J23" s="30">
        <v>-3190.8</v>
      </c>
      <c r="K23" s="30">
        <v>-210.99</v>
      </c>
      <c r="L23" s="30">
        <v>-784.7</v>
      </c>
      <c r="M23" s="30">
        <v>-211.89</v>
      </c>
      <c r="N23" s="30">
        <v>0</v>
      </c>
      <c r="O23" s="30">
        <f t="shared" si="4"/>
        <v>-8641.99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-44979</v>
      </c>
      <c r="C24" s="30">
        <v>-33102.1</v>
      </c>
      <c r="D24" s="30">
        <v>-30949.5</v>
      </c>
      <c r="E24" s="30">
        <v>-8006.22</v>
      </c>
      <c r="F24" s="30">
        <v>-31333.08</v>
      </c>
      <c r="G24" s="30">
        <v>-40554.8</v>
      </c>
      <c r="H24" s="30">
        <v>-8492.4</v>
      </c>
      <c r="I24" s="30">
        <v>-31077.27</v>
      </c>
      <c r="J24" s="30">
        <v>-29904.72</v>
      </c>
      <c r="K24" s="30">
        <v>-37471.4</v>
      </c>
      <c r="L24" s="30">
        <v>-34741.71</v>
      </c>
      <c r="M24" s="30">
        <v>-18918.9</v>
      </c>
      <c r="N24" s="30">
        <v>-10834.5</v>
      </c>
      <c r="O24" s="30">
        <f t="shared" si="4"/>
        <v>-360365.60000000003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41219.96</v>
      </c>
      <c r="C25" s="30">
        <v>31630.71</v>
      </c>
      <c r="D25" s="30">
        <v>26845.5</v>
      </c>
      <c r="E25" s="30">
        <v>6844.84</v>
      </c>
      <c r="F25" s="30">
        <v>15196.35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306691.3300000001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-58357.2</v>
      </c>
      <c r="C27" s="30">
        <f>+C28+C30+C41+C42+C45-C46</f>
        <v>-55607.2</v>
      </c>
      <c r="D27" s="30">
        <f t="shared" si="6"/>
        <v>-46648.8</v>
      </c>
      <c r="E27" s="30">
        <f t="shared" si="6"/>
        <v>-8461.2</v>
      </c>
      <c r="F27" s="30">
        <f t="shared" si="6"/>
        <v>-30122.4</v>
      </c>
      <c r="G27" s="30">
        <f t="shared" si="6"/>
        <v>-50652.8</v>
      </c>
      <c r="H27" s="30">
        <f t="shared" si="6"/>
        <v>118577.6</v>
      </c>
      <c r="I27" s="30">
        <f t="shared" si="6"/>
        <v>-60218.4</v>
      </c>
      <c r="J27" s="30">
        <f t="shared" si="6"/>
        <v>-44347.6</v>
      </c>
      <c r="K27" s="30">
        <f t="shared" si="6"/>
        <v>-39124.8</v>
      </c>
      <c r="L27" s="30">
        <f t="shared" si="6"/>
        <v>-33814</v>
      </c>
      <c r="M27" s="30">
        <f t="shared" si="6"/>
        <v>-19179.6</v>
      </c>
      <c r="N27" s="30">
        <f t="shared" si="6"/>
        <v>-15347.2</v>
      </c>
      <c r="O27" s="30">
        <f t="shared" si="6"/>
        <v>-343303.6</v>
      </c>
    </row>
    <row r="28" spans="1:15" ht="18.75" customHeight="1">
      <c r="A28" s="26" t="s">
        <v>40</v>
      </c>
      <c r="B28" s="31">
        <f>+B29</f>
        <v>-58357.2</v>
      </c>
      <c r="C28" s="31">
        <f>+C29</f>
        <v>-55607.2</v>
      </c>
      <c r="D28" s="31">
        <f aca="true" t="shared" si="7" ref="D28:O28">+D29</f>
        <v>-46648.8</v>
      </c>
      <c r="E28" s="31">
        <f t="shared" si="7"/>
        <v>-8461.2</v>
      </c>
      <c r="F28" s="31">
        <f t="shared" si="7"/>
        <v>-30122.4</v>
      </c>
      <c r="G28" s="31">
        <f t="shared" si="7"/>
        <v>-50652.8</v>
      </c>
      <c r="H28" s="31">
        <f t="shared" si="7"/>
        <v>-11422.4</v>
      </c>
      <c r="I28" s="31">
        <f t="shared" si="7"/>
        <v>-60218.4</v>
      </c>
      <c r="J28" s="31">
        <f t="shared" si="7"/>
        <v>-44347.6</v>
      </c>
      <c r="K28" s="31">
        <f t="shared" si="7"/>
        <v>-39124.8</v>
      </c>
      <c r="L28" s="31">
        <f t="shared" si="7"/>
        <v>-33814</v>
      </c>
      <c r="M28" s="31">
        <f t="shared" si="7"/>
        <v>-19179.6</v>
      </c>
      <c r="N28" s="31">
        <f t="shared" si="7"/>
        <v>-15347.2</v>
      </c>
      <c r="O28" s="31">
        <f t="shared" si="7"/>
        <v>-473303.6</v>
      </c>
    </row>
    <row r="29" spans="1:26" ht="18.75" customHeight="1">
      <c r="A29" s="27" t="s">
        <v>41</v>
      </c>
      <c r="B29" s="16">
        <f>ROUND((-B9)*$G$3,2)</f>
        <v>-58357.2</v>
      </c>
      <c r="C29" s="16">
        <f aca="true" t="shared" si="8" ref="C29:N29">ROUND((-C9)*$G$3,2)</f>
        <v>-55607.2</v>
      </c>
      <c r="D29" s="16">
        <f t="shared" si="8"/>
        <v>-46648.8</v>
      </c>
      <c r="E29" s="16">
        <f t="shared" si="8"/>
        <v>-8461.2</v>
      </c>
      <c r="F29" s="16">
        <f t="shared" si="8"/>
        <v>-30122.4</v>
      </c>
      <c r="G29" s="16">
        <f t="shared" si="8"/>
        <v>-50652.8</v>
      </c>
      <c r="H29" s="16">
        <f t="shared" si="8"/>
        <v>-11422.4</v>
      </c>
      <c r="I29" s="16">
        <f t="shared" si="8"/>
        <v>-60218.4</v>
      </c>
      <c r="J29" s="16">
        <f t="shared" si="8"/>
        <v>-44347.6</v>
      </c>
      <c r="K29" s="16">
        <f t="shared" si="8"/>
        <v>-39124.8</v>
      </c>
      <c r="L29" s="16">
        <f t="shared" si="8"/>
        <v>-33814</v>
      </c>
      <c r="M29" s="16">
        <f t="shared" si="8"/>
        <v>-19179.6</v>
      </c>
      <c r="N29" s="16">
        <f t="shared" si="8"/>
        <v>-15347.2</v>
      </c>
      <c r="O29" s="32">
        <f aca="true" t="shared" si="9" ref="O29:O46">SUM(B29:N29)</f>
        <v>-473303.6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937705.63</v>
      </c>
      <c r="C44" s="36">
        <f t="shared" si="11"/>
        <v>703300.03</v>
      </c>
      <c r="D44" s="36">
        <f t="shared" si="11"/>
        <v>657052.3099999999</v>
      </c>
      <c r="E44" s="36">
        <f t="shared" si="11"/>
        <v>168939.80999999997</v>
      </c>
      <c r="F44" s="36">
        <f t="shared" si="11"/>
        <v>669714.66</v>
      </c>
      <c r="G44" s="36">
        <f t="shared" si="11"/>
        <v>900035.4999999999</v>
      </c>
      <c r="H44" s="36">
        <f t="shared" si="11"/>
        <v>333310.54000000004</v>
      </c>
      <c r="I44" s="36">
        <f t="shared" si="11"/>
        <v>674624.31</v>
      </c>
      <c r="J44" s="36">
        <f t="shared" si="11"/>
        <v>629471.6300000001</v>
      </c>
      <c r="K44" s="36">
        <f t="shared" si="11"/>
        <v>827345.4</v>
      </c>
      <c r="L44" s="36">
        <f t="shared" si="11"/>
        <v>767777.98</v>
      </c>
      <c r="M44" s="36">
        <f t="shared" si="11"/>
        <v>418970.5299999999</v>
      </c>
      <c r="N44" s="36">
        <f t="shared" si="11"/>
        <v>228161.63999999998</v>
      </c>
      <c r="O44" s="36">
        <f>SUM(B44:N44)</f>
        <v>7916409.970000001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937705.64</v>
      </c>
      <c r="C50" s="51">
        <f t="shared" si="12"/>
        <v>703300.04</v>
      </c>
      <c r="D50" s="51">
        <f t="shared" si="12"/>
        <v>657052.3</v>
      </c>
      <c r="E50" s="51">
        <f t="shared" si="12"/>
        <v>168939.81</v>
      </c>
      <c r="F50" s="51">
        <f t="shared" si="12"/>
        <v>669714.66</v>
      </c>
      <c r="G50" s="51">
        <f t="shared" si="12"/>
        <v>900035.5</v>
      </c>
      <c r="H50" s="51">
        <f t="shared" si="12"/>
        <v>333310.54</v>
      </c>
      <c r="I50" s="51">
        <f t="shared" si="12"/>
        <v>674624.3</v>
      </c>
      <c r="J50" s="51">
        <f t="shared" si="12"/>
        <v>629471.63</v>
      </c>
      <c r="K50" s="51">
        <f t="shared" si="12"/>
        <v>827345.39</v>
      </c>
      <c r="L50" s="51">
        <f t="shared" si="12"/>
        <v>767777.98</v>
      </c>
      <c r="M50" s="51">
        <f t="shared" si="12"/>
        <v>418970.52</v>
      </c>
      <c r="N50" s="51">
        <f t="shared" si="12"/>
        <v>228161.64</v>
      </c>
      <c r="O50" s="36">
        <f t="shared" si="12"/>
        <v>7916409.95</v>
      </c>
      <c r="Q50"/>
    </row>
    <row r="51" spans="1:18" ht="18.75" customHeight="1">
      <c r="A51" s="26" t="s">
        <v>59</v>
      </c>
      <c r="B51" s="51">
        <v>767373.36</v>
      </c>
      <c r="C51" s="51">
        <v>515232.63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1282605.99</v>
      </c>
      <c r="P51"/>
      <c r="Q51"/>
      <c r="R51" s="43"/>
    </row>
    <row r="52" spans="1:16" ht="18.75" customHeight="1">
      <c r="A52" s="26" t="s">
        <v>60</v>
      </c>
      <c r="B52" s="51">
        <v>170332.28</v>
      </c>
      <c r="C52" s="51">
        <v>188067.41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358399.69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657052.3</v>
      </c>
      <c r="E53" s="52">
        <v>0</v>
      </c>
      <c r="F53" s="52">
        <v>0</v>
      </c>
      <c r="G53" s="52">
        <v>0</v>
      </c>
      <c r="H53" s="51">
        <v>333310.54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990362.8400000001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168939.81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168939.81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669714.66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669714.66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900035.5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900035.5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674624.3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674624.3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629471.63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629471.63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827345.39</v>
      </c>
      <c r="L59" s="31">
        <v>767777.98</v>
      </c>
      <c r="M59" s="52">
        <v>0</v>
      </c>
      <c r="N59" s="52">
        <v>0</v>
      </c>
      <c r="O59" s="36">
        <f t="shared" si="13"/>
        <v>1595123.37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418970.52</v>
      </c>
      <c r="N60" s="52">
        <v>0</v>
      </c>
      <c r="O60" s="36">
        <f t="shared" si="13"/>
        <v>418970.52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228161.64</v>
      </c>
      <c r="O61" s="55">
        <f t="shared" si="13"/>
        <v>228161.64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2020-11-30T14:03:34Z</dcterms:modified>
  <cp:category/>
  <cp:version/>
  <cp:contentType/>
  <cp:contentStatus/>
</cp:coreProperties>
</file>