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<sst xmlns="http://schemas.openxmlformats.org/spreadsheetml/2006/main" count="79" uniqueCount="76">
  <si>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</si>
  <si>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</si>
  <si>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</si>
  <si>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</si>
  <si>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</si>
  <si>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</si>
  <si>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</si>
  <si>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</si>
  <si>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</si>
  <si>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</si>
  <si>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</si>
  <si>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</si>
  <si>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</si>
  <si>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</si>
  <si>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</si>
  <si>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</si>
  <si>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</si>
  <si>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</si>
  <si>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</si>
  <si>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</si>
  <si>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</si>
  <si>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</si>
  <si>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</si>
  <si>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</si>
  <si>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</si>
  <si>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</si>
  <si>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</si>
  <si>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</si>
  <si>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</si>
  <si>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</si>
  <si>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</si>
  <si>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</si>
  <si>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</si>
  <si>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</si>
  <si>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</si>
  <si>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</si>
  <si>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</si>
  <si>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</si>
  <si>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</si>
  <si>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</si>
  <si>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</si>
  <si>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</si>
  <si>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</si>
  <si>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</si>
  <si>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</si>
  <si>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</si>
  <si>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</si>
  <si>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</si>
  <si>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</si>
  <si>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</si>
  <si>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</si>
  <si>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</si>
  <si>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</si>
  <si>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</si>
  <si>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</si>
  <si>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</si>
  <si>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</si>
  <si>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</si>
  <si>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</si>
  <si>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</si>
  <si>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</si>
  <si>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</si>
  <si>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</si>
  <si>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</si>
  <si>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</si>
  <si>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</si>
  <si>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</si>
  <si>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</si>
  <si>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</si>
  <si>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</si>
  <si>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</si>
  <si>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</si>
  <si>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</si>
  <si>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</si>
  <si>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</si>
  <si>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22/11/20 - VENCIMENTO 27/11/20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</si>
</sst>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120211</v>
      </c>
      <c r="C7" s="9">
        <f t="shared" si="0"/>
        <v>83353</v>
      </c>
      <c r="D7" s="9">
        <f t="shared" si="0"/>
        <v>95919</v>
      </c>
      <c r="E7" s="9">
        <f t="shared" si="0"/>
        <v>18412</v>
      </c>
      <c r="F7" s="9">
        <f t="shared" si="0"/>
        <v>70625</v>
      </c>
      <c r="G7" s="9">
        <f t="shared" si="0"/>
        <v>99254</v>
      </c>
      <c r="H7" s="9">
        <f t="shared" si="0"/>
        <v>10767</v>
      </c>
      <c r="I7" s="9">
        <f t="shared" si="0"/>
        <v>73608</v>
      </c>
      <c r="J7" s="9">
        <f t="shared" si="0"/>
        <v>79442</v>
      </c>
      <c r="K7" s="9">
        <f t="shared" si="0"/>
        <v>111941</v>
      </c>
      <c r="L7" s="9">
        <f t="shared" si="0"/>
        <v>85803</v>
      </c>
      <c r="M7" s="9">
        <f t="shared" si="0"/>
        <v>33007</v>
      </c>
      <c r="N7" s="9">
        <f t="shared" si="0"/>
        <v>18937</v>
      </c>
      <c r="O7" s="9">
        <f t="shared" si="0"/>
        <v>901279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8479</v>
      </c>
      <c r="C8" s="11">
        <f t="shared" si="1"/>
        <v>7250</v>
      </c>
      <c r="D8" s="11">
        <f t="shared" si="1"/>
        <v>6851</v>
      </c>
      <c r="E8" s="11">
        <f t="shared" si="1"/>
        <v>999</v>
      </c>
      <c r="F8" s="11">
        <f t="shared" si="1"/>
        <v>4827</v>
      </c>
      <c r="G8" s="11">
        <f t="shared" si="1"/>
        <v>6983</v>
      </c>
      <c r="H8" s="11">
        <f t="shared" si="1"/>
        <v>1058</v>
      </c>
      <c r="I8" s="11">
        <f t="shared" si="1"/>
        <v>7201</v>
      </c>
      <c r="J8" s="11">
        <f t="shared" si="1"/>
        <v>5933</v>
      </c>
      <c r="K8" s="11">
        <f t="shared" si="1"/>
        <v>6083</v>
      </c>
      <c r="L8" s="11">
        <f t="shared" si="1"/>
        <v>4671</v>
      </c>
      <c r="M8" s="11">
        <f t="shared" si="1"/>
        <v>2007</v>
      </c>
      <c r="N8" s="11">
        <f t="shared" si="1"/>
        <v>1412</v>
      </c>
      <c r="O8" s="11">
        <f t="shared" si="1"/>
        <v>63754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8479</v>
      </c>
      <c r="C9" s="11">
        <v>7250</v>
      </c>
      <c r="D9" s="11">
        <v>6851</v>
      </c>
      <c r="E9" s="11">
        <v>999</v>
      </c>
      <c r="F9" s="11">
        <v>4827</v>
      </c>
      <c r="G9" s="11">
        <v>6983</v>
      </c>
      <c r="H9" s="11">
        <v>1058</v>
      </c>
      <c r="I9" s="11">
        <v>7201</v>
      </c>
      <c r="J9" s="11">
        <v>5933</v>
      </c>
      <c r="K9" s="11">
        <v>6081</v>
      </c>
      <c r="L9" s="11">
        <v>4671</v>
      </c>
      <c r="M9" s="11">
        <v>2003</v>
      </c>
      <c r="N9" s="11">
        <v>1412</v>
      </c>
      <c r="O9" s="11">
        <f>SUM(B9:N9)</f>
        <v>63748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4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111732</v>
      </c>
      <c r="C11" s="13">
        <v>76103</v>
      </c>
      <c r="D11" s="13">
        <v>89068</v>
      </c>
      <c r="E11" s="13">
        <v>17413</v>
      </c>
      <c r="F11" s="13">
        <v>65798</v>
      </c>
      <c r="G11" s="13">
        <v>92271</v>
      </c>
      <c r="H11" s="13">
        <v>9709</v>
      </c>
      <c r="I11" s="13">
        <v>66407</v>
      </c>
      <c r="J11" s="13">
        <v>73509</v>
      </c>
      <c r="K11" s="13">
        <v>105858</v>
      </c>
      <c r="L11" s="13">
        <v>81132</v>
      </c>
      <c r="M11" s="13">
        <v>31000</v>
      </c>
      <c r="N11" s="13">
        <v>17525</v>
      </c>
      <c r="O11" s="11">
        <f>SUM(B11:N11)</f>
        <v>837525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1.469742328912744</v>
      </c>
      <c r="C15" s="19">
        <v>1.51149268659637</v>
      </c>
      <c r="D15" s="19">
        <v>1.585172525865698</v>
      </c>
      <c r="E15" s="19">
        <v>1.122420511140395</v>
      </c>
      <c r="F15" s="19">
        <v>1.851440544228403</v>
      </c>
      <c r="G15" s="19">
        <v>1.896374783272553</v>
      </c>
      <c r="H15" s="19">
        <v>1.857930198538917</v>
      </c>
      <c r="I15" s="19">
        <v>1.52811406853023</v>
      </c>
      <c r="J15" s="19">
        <v>1.544944247589371</v>
      </c>
      <c r="K15" s="19">
        <v>1.49209224156965</v>
      </c>
      <c r="L15" s="19">
        <v>1.58420692663965</v>
      </c>
      <c r="M15" s="19">
        <v>1.663962055784786</v>
      </c>
      <c r="N15" s="19">
        <v>1.598418734934819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411746.38999999996</v>
      </c>
      <c r="C17" s="24">
        <f aca="true" t="shared" si="2" ref="C17:N17">C18+C19+C20+C21+C22+C23+C24+C25</f>
        <v>304880.07999999996</v>
      </c>
      <c r="D17" s="24">
        <f t="shared" si="2"/>
        <v>312691.5</v>
      </c>
      <c r="E17" s="24">
        <f t="shared" si="2"/>
        <v>73335.54</v>
      </c>
      <c r="F17" s="24">
        <f t="shared" si="2"/>
        <v>299242.08</v>
      </c>
      <c r="G17" s="24">
        <f t="shared" si="2"/>
        <v>357928.86</v>
      </c>
      <c r="H17" s="24">
        <f t="shared" si="2"/>
        <v>44267.409999999996</v>
      </c>
      <c r="I17" s="24">
        <f t="shared" si="2"/>
        <v>271594.56</v>
      </c>
      <c r="J17" s="24">
        <f t="shared" si="2"/>
        <v>283957.92</v>
      </c>
      <c r="K17" s="24">
        <f t="shared" si="2"/>
        <v>381063.58999999997</v>
      </c>
      <c r="L17" s="24">
        <f t="shared" si="2"/>
        <v>356573.07</v>
      </c>
      <c r="M17" s="24">
        <f t="shared" si="2"/>
        <v>171716.88</v>
      </c>
      <c r="N17" s="24">
        <f t="shared" si="2"/>
        <v>79315.21</v>
      </c>
      <c r="O17" s="24">
        <f>O18+O19+O20+O21+O22+O23+O24+O25</f>
        <v>3348313.0900000003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268575.42</v>
      </c>
      <c r="C18" s="30">
        <f t="shared" si="3"/>
        <v>192337.05</v>
      </c>
      <c r="D18" s="30">
        <f t="shared" si="3"/>
        <v>194063.32</v>
      </c>
      <c r="E18" s="30">
        <f t="shared" si="3"/>
        <v>63725.77</v>
      </c>
      <c r="F18" s="30">
        <f t="shared" si="3"/>
        <v>165559.13</v>
      </c>
      <c r="G18" s="30">
        <f t="shared" si="3"/>
        <v>191272.38</v>
      </c>
      <c r="H18" s="30">
        <f t="shared" si="3"/>
        <v>27820.85</v>
      </c>
      <c r="I18" s="30">
        <f t="shared" si="3"/>
        <v>168503.43</v>
      </c>
      <c r="J18" s="30">
        <f t="shared" si="3"/>
        <v>183042.31</v>
      </c>
      <c r="K18" s="30">
        <f t="shared" si="3"/>
        <v>243964.22</v>
      </c>
      <c r="L18" s="30">
        <f t="shared" si="3"/>
        <v>212825.76</v>
      </c>
      <c r="M18" s="30">
        <f t="shared" si="3"/>
        <v>94581.56</v>
      </c>
      <c r="N18" s="30">
        <f t="shared" si="3"/>
        <v>49039.26</v>
      </c>
      <c r="O18" s="30">
        <f aca="true" t="shared" si="4" ref="O18:O25">SUM(B18:N18)</f>
        <v>2055310.4600000002</v>
      </c>
    </row>
    <row r="19" spans="1:23" ht="18.75" customHeight="1">
      <c r="A19" s="26" t="s">
        <v>35</v>
      </c>
      <c r="B19" s="30">
        <f>IF(B15&lt;&gt;0,ROUND((B15-1)*B18,2),0)</f>
        <v>126161.24</v>
      </c>
      <c r="C19" s="30">
        <f aca="true" t="shared" si="5" ref="C19:N19">IF(C15&lt;&gt;0,ROUND((C15-1)*C18,2),0)</f>
        <v>98378.99</v>
      </c>
      <c r="D19" s="30">
        <f t="shared" si="5"/>
        <v>113560.52</v>
      </c>
      <c r="E19" s="30">
        <f t="shared" si="5"/>
        <v>7801.34</v>
      </c>
      <c r="F19" s="30">
        <f t="shared" si="5"/>
        <v>140963.76</v>
      </c>
      <c r="G19" s="30">
        <f t="shared" si="5"/>
        <v>171451.74</v>
      </c>
      <c r="H19" s="30">
        <f t="shared" si="5"/>
        <v>23868.35</v>
      </c>
      <c r="I19" s="30">
        <f t="shared" si="5"/>
        <v>88989.03</v>
      </c>
      <c r="J19" s="30">
        <f t="shared" si="5"/>
        <v>99747.85</v>
      </c>
      <c r="K19" s="30">
        <f t="shared" si="5"/>
        <v>120052.9</v>
      </c>
      <c r="L19" s="30">
        <f t="shared" si="5"/>
        <v>124334.28</v>
      </c>
      <c r="M19" s="30">
        <f t="shared" si="5"/>
        <v>62798.57</v>
      </c>
      <c r="N19" s="30">
        <f t="shared" si="5"/>
        <v>29346.01</v>
      </c>
      <c r="O19" s="30">
        <f t="shared" si="4"/>
        <v>1207454.58</v>
      </c>
      <c r="W19" s="62"/>
    </row>
    <row r="20" spans="1:15" ht="18.75" customHeight="1">
      <c r="A20" s="26" t="s">
        <v>36</v>
      </c>
      <c r="B20" s="30">
        <v>18303.3</v>
      </c>
      <c r="C20" s="30">
        <v>13153.94</v>
      </c>
      <c r="D20" s="30">
        <v>9284.17</v>
      </c>
      <c r="E20" s="30">
        <v>3391.19</v>
      </c>
      <c r="F20" s="30">
        <v>8011.62</v>
      </c>
      <c r="G20" s="30">
        <v>12671.79</v>
      </c>
      <c r="H20" s="30">
        <v>1550.92</v>
      </c>
      <c r="I20" s="30">
        <v>8825.92</v>
      </c>
      <c r="J20" s="30">
        <v>11006.01</v>
      </c>
      <c r="K20" s="30">
        <v>17581.74</v>
      </c>
      <c r="L20" s="30">
        <v>17792.87</v>
      </c>
      <c r="M20" s="30">
        <v>6707.87</v>
      </c>
      <c r="N20" s="30">
        <v>3011.86</v>
      </c>
      <c r="O20" s="30">
        <f t="shared" si="4"/>
        <v>131293.19999999998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-552.51</v>
      </c>
      <c r="C23" s="30">
        <v>-465.78</v>
      </c>
      <c r="D23" s="30">
        <v>0</v>
      </c>
      <c r="E23" s="30">
        <v>0</v>
      </c>
      <c r="F23" s="30">
        <v>-241.41</v>
      </c>
      <c r="G23" s="30">
        <v>0</v>
      </c>
      <c r="H23" s="30">
        <v>-1683.4</v>
      </c>
      <c r="I23" s="30">
        <v>-393.5</v>
      </c>
      <c r="J23" s="30">
        <v>-3111.03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-6447.630000000001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-44697</v>
      </c>
      <c r="C24" s="30">
        <v>-32890.81</v>
      </c>
      <c r="D24" s="30">
        <v>-32430</v>
      </c>
      <c r="E24" s="30">
        <v>-8427.6</v>
      </c>
      <c r="F24" s="30">
        <v>-31615.36</v>
      </c>
      <c r="G24" s="30">
        <v>-41122</v>
      </c>
      <c r="H24" s="30">
        <v>-7289.31</v>
      </c>
      <c r="I24" s="30">
        <v>-30865.86</v>
      </c>
      <c r="J24" s="30">
        <v>-29975.25</v>
      </c>
      <c r="K24" s="30">
        <v>-37681.52</v>
      </c>
      <c r="L24" s="30">
        <v>-35446.41</v>
      </c>
      <c r="M24" s="30">
        <v>-19129.11</v>
      </c>
      <c r="N24" s="30">
        <v>-10834.5</v>
      </c>
      <c r="O24" s="30">
        <f t="shared" si="4"/>
        <v>-362404.73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41219.96</v>
      </c>
      <c r="C25" s="30">
        <v>31630.71</v>
      </c>
      <c r="D25" s="30">
        <v>26845.5</v>
      </c>
      <c r="E25" s="30">
        <v>6844.84</v>
      </c>
      <c r="F25" s="30">
        <v>15196.35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306691.3300000001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-37307.6</v>
      </c>
      <c r="C27" s="30">
        <f>+C28+C30+C41+C42+C45-C46</f>
        <v>-31900</v>
      </c>
      <c r="D27" s="30">
        <f t="shared" si="6"/>
        <v>-30144.4</v>
      </c>
      <c r="E27" s="30">
        <f t="shared" si="6"/>
        <v>-4395.6</v>
      </c>
      <c r="F27" s="30">
        <f t="shared" si="6"/>
        <v>-21238.8</v>
      </c>
      <c r="G27" s="30">
        <f t="shared" si="6"/>
        <v>-30725.2</v>
      </c>
      <c r="H27" s="30">
        <f t="shared" si="6"/>
        <v>-4655.2</v>
      </c>
      <c r="I27" s="30">
        <f t="shared" si="6"/>
        <v>-31684.4</v>
      </c>
      <c r="J27" s="30">
        <f t="shared" si="6"/>
        <v>-26105.2</v>
      </c>
      <c r="K27" s="30">
        <f t="shared" si="6"/>
        <v>-26756.4</v>
      </c>
      <c r="L27" s="30">
        <f t="shared" si="6"/>
        <v>-20552.4</v>
      </c>
      <c r="M27" s="30">
        <f t="shared" si="6"/>
        <v>-8813.2</v>
      </c>
      <c r="N27" s="30">
        <f t="shared" si="6"/>
        <v>-6212.8</v>
      </c>
      <c r="O27" s="30">
        <f t="shared" si="6"/>
        <v>-280491.2</v>
      </c>
    </row>
    <row r="28" spans="1:15" ht="18.75" customHeight="1">
      <c r="A28" s="26" t="s">
        <v>40</v>
      </c>
      <c r="B28" s="31">
        <f>+B29</f>
        <v>-37307.6</v>
      </c>
      <c r="C28" s="31">
        <f>+C29</f>
        <v>-31900</v>
      </c>
      <c r="D28" s="31">
        <f aca="true" t="shared" si="7" ref="D28:O28">+D29</f>
        <v>-30144.4</v>
      </c>
      <c r="E28" s="31">
        <f t="shared" si="7"/>
        <v>-4395.6</v>
      </c>
      <c r="F28" s="31">
        <f t="shared" si="7"/>
        <v>-21238.8</v>
      </c>
      <c r="G28" s="31">
        <f t="shared" si="7"/>
        <v>-30725.2</v>
      </c>
      <c r="H28" s="31">
        <f t="shared" si="7"/>
        <v>-4655.2</v>
      </c>
      <c r="I28" s="31">
        <f t="shared" si="7"/>
        <v>-31684.4</v>
      </c>
      <c r="J28" s="31">
        <f t="shared" si="7"/>
        <v>-26105.2</v>
      </c>
      <c r="K28" s="31">
        <f t="shared" si="7"/>
        <v>-26756.4</v>
      </c>
      <c r="L28" s="31">
        <f t="shared" si="7"/>
        <v>-20552.4</v>
      </c>
      <c r="M28" s="31">
        <f t="shared" si="7"/>
        <v>-8813.2</v>
      </c>
      <c r="N28" s="31">
        <f t="shared" si="7"/>
        <v>-6212.8</v>
      </c>
      <c r="O28" s="31">
        <f t="shared" si="7"/>
        <v>-280491.2</v>
      </c>
    </row>
    <row r="29" spans="1:26" ht="18.75" customHeight="1">
      <c r="A29" s="27" t="s">
        <v>41</v>
      </c>
      <c r="B29" s="16">
        <f>ROUND((-B9)*$G$3,2)</f>
        <v>-37307.6</v>
      </c>
      <c r="C29" s="16">
        <f aca="true" t="shared" si="8" ref="C29:N29">ROUND((-C9)*$G$3,2)</f>
        <v>-31900</v>
      </c>
      <c r="D29" s="16">
        <f t="shared" si="8"/>
        <v>-30144.4</v>
      </c>
      <c r="E29" s="16">
        <f t="shared" si="8"/>
        <v>-4395.6</v>
      </c>
      <c r="F29" s="16">
        <f t="shared" si="8"/>
        <v>-21238.8</v>
      </c>
      <c r="G29" s="16">
        <f t="shared" si="8"/>
        <v>-30725.2</v>
      </c>
      <c r="H29" s="16">
        <f t="shared" si="8"/>
        <v>-4655.2</v>
      </c>
      <c r="I29" s="16">
        <f t="shared" si="8"/>
        <v>-31684.4</v>
      </c>
      <c r="J29" s="16">
        <f t="shared" si="8"/>
        <v>-26105.2</v>
      </c>
      <c r="K29" s="16">
        <f t="shared" si="8"/>
        <v>-26756.4</v>
      </c>
      <c r="L29" s="16">
        <f t="shared" si="8"/>
        <v>-20552.4</v>
      </c>
      <c r="M29" s="16">
        <f t="shared" si="8"/>
        <v>-8813.2</v>
      </c>
      <c r="N29" s="16">
        <f t="shared" si="8"/>
        <v>-6212.8</v>
      </c>
      <c r="O29" s="32">
        <f aca="true" t="shared" si="9" ref="O29:O46">SUM(B29:N29)</f>
        <v>-280491.2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374438.79</v>
      </c>
      <c r="C44" s="36">
        <f t="shared" si="11"/>
        <v>272980.07999999996</v>
      </c>
      <c r="D44" s="36">
        <f t="shared" si="11"/>
        <v>282547.1</v>
      </c>
      <c r="E44" s="36">
        <f t="shared" si="11"/>
        <v>68939.93999999999</v>
      </c>
      <c r="F44" s="36">
        <f t="shared" si="11"/>
        <v>278003.28</v>
      </c>
      <c r="G44" s="36">
        <f t="shared" si="11"/>
        <v>327203.66</v>
      </c>
      <c r="H44" s="36">
        <f t="shared" si="11"/>
        <v>39612.21</v>
      </c>
      <c r="I44" s="36">
        <f t="shared" si="11"/>
        <v>239910.16</v>
      </c>
      <c r="J44" s="36">
        <f t="shared" si="11"/>
        <v>257852.71999999997</v>
      </c>
      <c r="K44" s="36">
        <f t="shared" si="11"/>
        <v>354307.18999999994</v>
      </c>
      <c r="L44" s="36">
        <f t="shared" si="11"/>
        <v>336020.67</v>
      </c>
      <c r="M44" s="36">
        <f t="shared" si="11"/>
        <v>162903.68</v>
      </c>
      <c r="N44" s="36">
        <f t="shared" si="11"/>
        <v>73102.41</v>
      </c>
      <c r="O44" s="36">
        <f>SUM(B44:N44)</f>
        <v>3067821.8899999997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374438.79000000004</v>
      </c>
      <c r="C50" s="51">
        <f t="shared" si="12"/>
        <v>272980.08</v>
      </c>
      <c r="D50" s="51">
        <f t="shared" si="12"/>
        <v>282547.1</v>
      </c>
      <c r="E50" s="51">
        <f t="shared" si="12"/>
        <v>68939.94</v>
      </c>
      <c r="F50" s="51">
        <f t="shared" si="12"/>
        <v>278003.27</v>
      </c>
      <c r="G50" s="51">
        <f t="shared" si="12"/>
        <v>327203.66</v>
      </c>
      <c r="H50" s="51">
        <f t="shared" si="12"/>
        <v>39612.21</v>
      </c>
      <c r="I50" s="51">
        <f t="shared" si="12"/>
        <v>239910.17</v>
      </c>
      <c r="J50" s="51">
        <f t="shared" si="12"/>
        <v>257852.73</v>
      </c>
      <c r="K50" s="51">
        <f t="shared" si="12"/>
        <v>354307.18</v>
      </c>
      <c r="L50" s="51">
        <f t="shared" si="12"/>
        <v>336020.68</v>
      </c>
      <c r="M50" s="51">
        <f t="shared" si="12"/>
        <v>162903.67</v>
      </c>
      <c r="N50" s="51">
        <f t="shared" si="12"/>
        <v>73102.4</v>
      </c>
      <c r="O50" s="36">
        <f t="shared" si="12"/>
        <v>3067821.8799999994</v>
      </c>
      <c r="Q50"/>
    </row>
    <row r="51" spans="1:18" ht="18.75" customHeight="1">
      <c r="A51" s="26" t="s">
        <v>59</v>
      </c>
      <c r="B51" s="51">
        <v>311127.21</v>
      </c>
      <c r="C51" s="51">
        <v>205402.26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516529.47000000003</v>
      </c>
      <c r="P51"/>
      <c r="Q51"/>
      <c r="R51" s="43"/>
    </row>
    <row r="52" spans="1:16" ht="18.75" customHeight="1">
      <c r="A52" s="26" t="s">
        <v>60</v>
      </c>
      <c r="B52" s="51">
        <v>63311.58</v>
      </c>
      <c r="C52" s="51">
        <v>67577.82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130889.40000000001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282547.1</v>
      </c>
      <c r="E53" s="52">
        <v>0</v>
      </c>
      <c r="F53" s="52">
        <v>0</v>
      </c>
      <c r="G53" s="52">
        <v>0</v>
      </c>
      <c r="H53" s="51">
        <v>39612.21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322159.31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68939.94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68939.94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278003.27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278003.27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327203.66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327203.66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239910.17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239910.17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257852.73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257852.73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354307.18</v>
      </c>
      <c r="L59" s="31">
        <v>336020.68</v>
      </c>
      <c r="M59" s="52">
        <v>0</v>
      </c>
      <c r="N59" s="52">
        <v>0</v>
      </c>
      <c r="O59" s="36">
        <f t="shared" si="13"/>
        <v>690327.86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162903.67</v>
      </c>
      <c r="N60" s="52">
        <v>0</v>
      </c>
      <c r="O60" s="36">
        <f t="shared" si="13"/>
        <v>162903.67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73102.4</v>
      </c>
      <c r="O61" s="55">
        <f t="shared" si="13"/>
        <v>73102.4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2020-11-26T17:24:53Z</dcterms:modified>
  <cp:category/>
  <cp:version/>
  <cp:contentType/>
  <cp:contentStatus/>
</cp:coreProperties>
</file>