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<sst xmlns="http://schemas.openxmlformats.org/spreadsheetml/2006/main" count="79" uniqueCount="76">
  <si>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</si>
  <si>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</si>
  <si>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</si>
  <si>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</si>
  <si>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</si>
  <si>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</si>
  <si>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</si>
  <si>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</si>
  <si>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</si>
  <si>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</si>
  <si>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</si>
  <si>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</si>
  <si>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</si>
  <si>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</si>
  <si>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</si>
  <si>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</si>
  <si>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</si>
  <si>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</si>
  <si>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</si>
  <si>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</si>
  <si>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</si>
  <si>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</si>
  <si>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</si>
  <si>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</si>
  <si>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</si>
  <si>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</si>
  <si>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</si>
  <si>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</si>
  <si>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</si>
  <si>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</si>
  <si>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</si>
  <si>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</si>
  <si>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</si>
  <si>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</si>
  <si>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</si>
  <si>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</si>
  <si>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</si>
  <si>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</si>
  <si>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</si>
  <si>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</si>
  <si>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</si>
  <si>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</si>
  <si>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</si>
  <si>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</si>
  <si>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</si>
  <si>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</si>
  <si>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</si>
  <si>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</si>
  <si>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</si>
  <si>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</si>
  <si>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</si>
  <si>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</si>
  <si>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</si>
  <si>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</si>
  <si>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</si>
  <si>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</si>
  <si>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</si>
  <si>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</si>
  <si>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</si>
  <si>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</si>
  <si>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</si>
  <si>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</si>
  <si>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</si>
  <si>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</si>
  <si>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</si>
  <si>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</si>
  <si>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</si>
  <si>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</si>
  <si>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</si>
  <si>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</si>
  <si>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</si>
  <si>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</si>
  <si>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</si>
  <si>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</si>
  <si>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</si>
  <si>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20/11/20 - VENCIMENTO 27/11/20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</si>
</sst>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286421</v>
      </c>
      <c r="C7" s="9">
        <f t="shared" si="0"/>
        <v>204785</v>
      </c>
      <c r="D7" s="9">
        <f t="shared" si="0"/>
        <v>221774</v>
      </c>
      <c r="E7" s="9">
        <f t="shared" si="0"/>
        <v>46141</v>
      </c>
      <c r="F7" s="9">
        <f t="shared" si="0"/>
        <v>160711</v>
      </c>
      <c r="G7" s="9">
        <f t="shared" si="0"/>
        <v>259007</v>
      </c>
      <c r="H7" s="9">
        <f t="shared" si="0"/>
        <v>38246</v>
      </c>
      <c r="I7" s="9">
        <f t="shared" si="0"/>
        <v>199877</v>
      </c>
      <c r="J7" s="9">
        <f t="shared" si="0"/>
        <v>183878</v>
      </c>
      <c r="K7" s="9">
        <f t="shared" si="0"/>
        <v>254369</v>
      </c>
      <c r="L7" s="9">
        <f t="shared" si="0"/>
        <v>196987</v>
      </c>
      <c r="M7" s="9">
        <f t="shared" si="0"/>
        <v>85828</v>
      </c>
      <c r="N7" s="9">
        <f t="shared" si="0"/>
        <v>56727</v>
      </c>
      <c r="O7" s="9">
        <f t="shared" si="0"/>
        <v>2194751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13620</v>
      </c>
      <c r="C8" s="11">
        <f t="shared" si="1"/>
        <v>12619</v>
      </c>
      <c r="D8" s="11">
        <f t="shared" si="1"/>
        <v>10722</v>
      </c>
      <c r="E8" s="11">
        <f t="shared" si="1"/>
        <v>1792</v>
      </c>
      <c r="F8" s="11">
        <f t="shared" si="1"/>
        <v>7297</v>
      </c>
      <c r="G8" s="11">
        <f t="shared" si="1"/>
        <v>12194</v>
      </c>
      <c r="H8" s="11">
        <f t="shared" si="1"/>
        <v>2504</v>
      </c>
      <c r="I8" s="11">
        <f t="shared" si="1"/>
        <v>13747</v>
      </c>
      <c r="J8" s="11">
        <f t="shared" si="1"/>
        <v>9950</v>
      </c>
      <c r="K8" s="11">
        <f t="shared" si="1"/>
        <v>9196</v>
      </c>
      <c r="L8" s="11">
        <f t="shared" si="1"/>
        <v>7653</v>
      </c>
      <c r="M8" s="11">
        <f t="shared" si="1"/>
        <v>4111</v>
      </c>
      <c r="N8" s="11">
        <f t="shared" si="1"/>
        <v>3507</v>
      </c>
      <c r="O8" s="11">
        <f t="shared" si="1"/>
        <v>108912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13620</v>
      </c>
      <c r="C9" s="11">
        <v>12619</v>
      </c>
      <c r="D9" s="11">
        <v>10722</v>
      </c>
      <c r="E9" s="11">
        <v>1792</v>
      </c>
      <c r="F9" s="11">
        <v>7297</v>
      </c>
      <c r="G9" s="11">
        <v>12194</v>
      </c>
      <c r="H9" s="11">
        <v>2501</v>
      </c>
      <c r="I9" s="11">
        <v>13746</v>
      </c>
      <c r="J9" s="11">
        <v>9950</v>
      </c>
      <c r="K9" s="11">
        <v>9192</v>
      </c>
      <c r="L9" s="11">
        <v>7653</v>
      </c>
      <c r="M9" s="11">
        <v>4108</v>
      </c>
      <c r="N9" s="11">
        <v>3507</v>
      </c>
      <c r="O9" s="11">
        <f>SUM(B9:N9)</f>
        <v>108901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272801</v>
      </c>
      <c r="C11" s="13">
        <v>192166</v>
      </c>
      <c r="D11" s="13">
        <v>211052</v>
      </c>
      <c r="E11" s="13">
        <v>44349</v>
      </c>
      <c r="F11" s="13">
        <v>153414</v>
      </c>
      <c r="G11" s="13">
        <v>246813</v>
      </c>
      <c r="H11" s="13">
        <v>35742</v>
      </c>
      <c r="I11" s="13">
        <v>186130</v>
      </c>
      <c r="J11" s="13">
        <v>173928</v>
      </c>
      <c r="K11" s="13">
        <v>245173</v>
      </c>
      <c r="L11" s="13">
        <v>189334</v>
      </c>
      <c r="M11" s="13">
        <v>81717</v>
      </c>
      <c r="N11" s="13">
        <v>53220</v>
      </c>
      <c r="O11" s="11">
        <f>SUM(B11:N11)</f>
        <v>2085839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1.482500495091562</v>
      </c>
      <c r="C15" s="19">
        <v>1.525359591500002</v>
      </c>
      <c r="D15" s="19">
        <v>1.488993524088801</v>
      </c>
      <c r="E15" s="19">
        <v>1.1027289308364</v>
      </c>
      <c r="F15" s="19">
        <v>1.838215954670704</v>
      </c>
      <c r="G15" s="19">
        <v>1.868538107641365</v>
      </c>
      <c r="H15" s="19">
        <v>2.060279076513961</v>
      </c>
      <c r="I15" s="19">
        <v>1.546219691308752</v>
      </c>
      <c r="J15" s="19">
        <v>1.564112305044088</v>
      </c>
      <c r="K15" s="19">
        <v>1.478042421981341</v>
      </c>
      <c r="L15" s="19">
        <v>1.532371914379947</v>
      </c>
      <c r="M15" s="19">
        <v>1.651012929433942</v>
      </c>
      <c r="N15" s="19">
        <v>1.598418734934819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983238.1400000001</v>
      </c>
      <c r="C17" s="24">
        <f aca="true" t="shared" si="2" ref="C17:N17">C18+C19+C20+C21+C22+C23+C24+C25</f>
        <v>747602.96</v>
      </c>
      <c r="D17" s="24">
        <f t="shared" si="2"/>
        <v>680058.42</v>
      </c>
      <c r="E17" s="24">
        <f t="shared" si="2"/>
        <v>180894.21999999994</v>
      </c>
      <c r="F17" s="24">
        <f t="shared" si="2"/>
        <v>691990.1499999999</v>
      </c>
      <c r="G17" s="24">
        <f t="shared" si="2"/>
        <v>937936.33</v>
      </c>
      <c r="H17" s="24">
        <f t="shared" si="2"/>
        <v>198841.6</v>
      </c>
      <c r="I17" s="24">
        <f t="shared" si="2"/>
        <v>727404.39</v>
      </c>
      <c r="J17" s="24">
        <f t="shared" si="2"/>
        <v>675190.95</v>
      </c>
      <c r="K17" s="24">
        <f t="shared" si="2"/>
        <v>851139.8800000001</v>
      </c>
      <c r="L17" s="24">
        <f t="shared" si="2"/>
        <v>780702.5099999999</v>
      </c>
      <c r="M17" s="24">
        <f t="shared" si="2"/>
        <v>425691.69</v>
      </c>
      <c r="N17" s="24">
        <f t="shared" si="2"/>
        <v>240189.23999999996</v>
      </c>
      <c r="O17" s="24">
        <f>O18+O19+O20+O21+O22+O23+O24+O25</f>
        <v>8120880.4799999995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639921.8</v>
      </c>
      <c r="C18" s="30">
        <f t="shared" si="3"/>
        <v>472541.39</v>
      </c>
      <c r="D18" s="30">
        <f t="shared" si="3"/>
        <v>448693.16</v>
      </c>
      <c r="E18" s="30">
        <f t="shared" si="3"/>
        <v>159698.62</v>
      </c>
      <c r="F18" s="30">
        <f t="shared" si="3"/>
        <v>376738.73</v>
      </c>
      <c r="G18" s="30">
        <f t="shared" si="3"/>
        <v>499132.39</v>
      </c>
      <c r="H18" s="30">
        <f t="shared" si="3"/>
        <v>98823.84</v>
      </c>
      <c r="I18" s="30">
        <f t="shared" si="3"/>
        <v>457558.43</v>
      </c>
      <c r="J18" s="30">
        <f t="shared" si="3"/>
        <v>423673.3</v>
      </c>
      <c r="K18" s="30">
        <f t="shared" si="3"/>
        <v>554371.8</v>
      </c>
      <c r="L18" s="30">
        <f t="shared" si="3"/>
        <v>488606.55</v>
      </c>
      <c r="M18" s="30">
        <f t="shared" si="3"/>
        <v>245940.13</v>
      </c>
      <c r="N18" s="30">
        <f t="shared" si="3"/>
        <v>146900.24</v>
      </c>
      <c r="O18" s="30">
        <f aca="true" t="shared" si="4" ref="O18:O25">SUM(B18:N18)</f>
        <v>5012600.38</v>
      </c>
    </row>
    <row r="19" spans="1:23" ht="18.75" customHeight="1">
      <c r="A19" s="26" t="s">
        <v>35</v>
      </c>
      <c r="B19" s="30">
        <f>IF(B15&lt;&gt;0,ROUND((B15-1)*B18,2),0)</f>
        <v>308762.59</v>
      </c>
      <c r="C19" s="30">
        <f aca="true" t="shared" si="5" ref="C19:N19">IF(C15&lt;&gt;0,ROUND((C15-1)*C18,2),0)</f>
        <v>248254.15</v>
      </c>
      <c r="D19" s="30">
        <f t="shared" si="5"/>
        <v>219408.05</v>
      </c>
      <c r="E19" s="30">
        <f t="shared" si="5"/>
        <v>16405.67</v>
      </c>
      <c r="F19" s="30">
        <f t="shared" si="5"/>
        <v>315788.41</v>
      </c>
      <c r="G19" s="30">
        <f t="shared" si="5"/>
        <v>433515.5</v>
      </c>
      <c r="H19" s="30">
        <f t="shared" si="5"/>
        <v>104780.85</v>
      </c>
      <c r="I19" s="30">
        <f t="shared" si="5"/>
        <v>249927.42</v>
      </c>
      <c r="J19" s="30">
        <f t="shared" si="5"/>
        <v>238999.32</v>
      </c>
      <c r="K19" s="30">
        <f t="shared" si="5"/>
        <v>265013.24</v>
      </c>
      <c r="L19" s="30">
        <f t="shared" si="5"/>
        <v>260120.4</v>
      </c>
      <c r="M19" s="30">
        <f t="shared" si="5"/>
        <v>160110.2</v>
      </c>
      <c r="N19" s="30">
        <f t="shared" si="5"/>
        <v>87907.86</v>
      </c>
      <c r="O19" s="30">
        <f t="shared" si="4"/>
        <v>2908993.66</v>
      </c>
      <c r="W19" s="62"/>
    </row>
    <row r="20" spans="1:15" ht="18.75" customHeight="1">
      <c r="A20" s="26" t="s">
        <v>36</v>
      </c>
      <c r="B20" s="30">
        <v>35805.17</v>
      </c>
      <c r="C20" s="30">
        <v>25775.72</v>
      </c>
      <c r="D20" s="30">
        <v>16413.68</v>
      </c>
      <c r="E20" s="30">
        <v>6380.77</v>
      </c>
      <c r="F20" s="30">
        <v>14785.14</v>
      </c>
      <c r="G20" s="30">
        <v>22898.86</v>
      </c>
      <c r="H20" s="30">
        <v>4062.22</v>
      </c>
      <c r="I20" s="30">
        <v>14601.21</v>
      </c>
      <c r="J20" s="30">
        <v>22310.38</v>
      </c>
      <c r="K20" s="30">
        <v>32291.56</v>
      </c>
      <c r="L20" s="30">
        <v>30491.4</v>
      </c>
      <c r="M20" s="30">
        <v>12015.84</v>
      </c>
      <c r="N20" s="30">
        <v>7463.06</v>
      </c>
      <c r="O20" s="30">
        <f t="shared" si="4"/>
        <v>245295.01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-157.86</v>
      </c>
      <c r="C23" s="30">
        <v>-232.89</v>
      </c>
      <c r="D23" s="30">
        <v>-2213.96</v>
      </c>
      <c r="E23" s="30">
        <v>-148.54</v>
      </c>
      <c r="F23" s="30">
        <v>-482.82</v>
      </c>
      <c r="G23" s="30">
        <v>-781.47</v>
      </c>
      <c r="H23" s="30">
        <v>-757.53</v>
      </c>
      <c r="I23" s="30">
        <v>0</v>
      </c>
      <c r="J23" s="30">
        <v>-2712.18</v>
      </c>
      <c r="K23" s="30">
        <v>-351.65</v>
      </c>
      <c r="L23" s="30">
        <v>-1333.99</v>
      </c>
      <c r="M23" s="30">
        <v>-423.78</v>
      </c>
      <c r="N23" s="30">
        <v>0</v>
      </c>
      <c r="O23" s="30">
        <f t="shared" si="4"/>
        <v>-9596.67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-45049.5</v>
      </c>
      <c r="C24" s="30">
        <v>-33102.1</v>
      </c>
      <c r="D24" s="30">
        <v>-30456</v>
      </c>
      <c r="E24" s="30">
        <v>-8287.14</v>
      </c>
      <c r="F24" s="30">
        <v>-31403.65</v>
      </c>
      <c r="G24" s="30">
        <v>-40483.9</v>
      </c>
      <c r="H24" s="30">
        <v>-8067.78</v>
      </c>
      <c r="I24" s="30">
        <v>-31218.21</v>
      </c>
      <c r="J24" s="30">
        <v>-30327.9</v>
      </c>
      <c r="K24" s="30">
        <v>-37331.32</v>
      </c>
      <c r="L24" s="30">
        <v>-34248.42</v>
      </c>
      <c r="M24" s="30">
        <v>-18708.69</v>
      </c>
      <c r="N24" s="30">
        <v>-10834.5</v>
      </c>
      <c r="O24" s="30">
        <f t="shared" si="4"/>
        <v>-359519.11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41219.96</v>
      </c>
      <c r="C25" s="30">
        <v>31630.71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306691.3300000001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-59928</v>
      </c>
      <c r="C27" s="30">
        <f>+C28+C30+C41+C42+C45-C46</f>
        <v>-55523.6</v>
      </c>
      <c r="D27" s="30">
        <f t="shared" si="6"/>
        <v>-47176.8</v>
      </c>
      <c r="E27" s="30">
        <f t="shared" si="6"/>
        <v>-7884.8</v>
      </c>
      <c r="F27" s="30">
        <f t="shared" si="6"/>
        <v>-32106.8</v>
      </c>
      <c r="G27" s="30">
        <f t="shared" si="6"/>
        <v>-53653.6</v>
      </c>
      <c r="H27" s="30">
        <f t="shared" si="6"/>
        <v>-141004.4</v>
      </c>
      <c r="I27" s="30">
        <f t="shared" si="6"/>
        <v>-60482.4</v>
      </c>
      <c r="J27" s="30">
        <f t="shared" si="6"/>
        <v>-43780</v>
      </c>
      <c r="K27" s="30">
        <f t="shared" si="6"/>
        <v>-40444.8</v>
      </c>
      <c r="L27" s="30">
        <f t="shared" si="6"/>
        <v>-33673.2</v>
      </c>
      <c r="M27" s="30">
        <f t="shared" si="6"/>
        <v>-18075.2</v>
      </c>
      <c r="N27" s="30">
        <f t="shared" si="6"/>
        <v>-15430.8</v>
      </c>
      <c r="O27" s="30">
        <f t="shared" si="6"/>
        <v>-609164.4</v>
      </c>
    </row>
    <row r="28" spans="1:15" ht="18.75" customHeight="1">
      <c r="A28" s="26" t="s">
        <v>40</v>
      </c>
      <c r="B28" s="31">
        <f>+B29</f>
        <v>-59928</v>
      </c>
      <c r="C28" s="31">
        <f>+C29</f>
        <v>-55523.6</v>
      </c>
      <c r="D28" s="31">
        <f aca="true" t="shared" si="7" ref="D28:O28">+D29</f>
        <v>-47176.8</v>
      </c>
      <c r="E28" s="31">
        <f t="shared" si="7"/>
        <v>-7884.8</v>
      </c>
      <c r="F28" s="31">
        <f t="shared" si="7"/>
        <v>-32106.8</v>
      </c>
      <c r="G28" s="31">
        <f t="shared" si="7"/>
        <v>-53653.6</v>
      </c>
      <c r="H28" s="31">
        <f t="shared" si="7"/>
        <v>-11004.4</v>
      </c>
      <c r="I28" s="31">
        <f t="shared" si="7"/>
        <v>-60482.4</v>
      </c>
      <c r="J28" s="31">
        <f t="shared" si="7"/>
        <v>-43780</v>
      </c>
      <c r="K28" s="31">
        <f t="shared" si="7"/>
        <v>-40444.8</v>
      </c>
      <c r="L28" s="31">
        <f t="shared" si="7"/>
        <v>-33673.2</v>
      </c>
      <c r="M28" s="31">
        <f t="shared" si="7"/>
        <v>-18075.2</v>
      </c>
      <c r="N28" s="31">
        <f t="shared" si="7"/>
        <v>-15430.8</v>
      </c>
      <c r="O28" s="31">
        <f t="shared" si="7"/>
        <v>-479164.4</v>
      </c>
    </row>
    <row r="29" spans="1:26" ht="18.75" customHeight="1">
      <c r="A29" s="27" t="s">
        <v>41</v>
      </c>
      <c r="B29" s="16">
        <f>ROUND((-B9)*$G$3,2)</f>
        <v>-59928</v>
      </c>
      <c r="C29" s="16">
        <f aca="true" t="shared" si="8" ref="C29:N29">ROUND((-C9)*$G$3,2)</f>
        <v>-55523.6</v>
      </c>
      <c r="D29" s="16">
        <f t="shared" si="8"/>
        <v>-47176.8</v>
      </c>
      <c r="E29" s="16">
        <f t="shared" si="8"/>
        <v>-7884.8</v>
      </c>
      <c r="F29" s="16">
        <f t="shared" si="8"/>
        <v>-32106.8</v>
      </c>
      <c r="G29" s="16">
        <f t="shared" si="8"/>
        <v>-53653.6</v>
      </c>
      <c r="H29" s="16">
        <f t="shared" si="8"/>
        <v>-11004.4</v>
      </c>
      <c r="I29" s="16">
        <f t="shared" si="8"/>
        <v>-60482.4</v>
      </c>
      <c r="J29" s="16">
        <f t="shared" si="8"/>
        <v>-43780</v>
      </c>
      <c r="K29" s="16">
        <f t="shared" si="8"/>
        <v>-40444.8</v>
      </c>
      <c r="L29" s="16">
        <f t="shared" si="8"/>
        <v>-33673.2</v>
      </c>
      <c r="M29" s="16">
        <f t="shared" si="8"/>
        <v>-18075.2</v>
      </c>
      <c r="N29" s="16">
        <f t="shared" si="8"/>
        <v>-15430.8</v>
      </c>
      <c r="O29" s="32">
        <f aca="true" t="shared" si="9" ref="O29:O46">SUM(B29:N29)</f>
        <v>-479164.4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923310.1400000001</v>
      </c>
      <c r="C44" s="36">
        <f t="shared" si="11"/>
        <v>692079.36</v>
      </c>
      <c r="D44" s="36">
        <f t="shared" si="11"/>
        <v>632881.62</v>
      </c>
      <c r="E44" s="36">
        <f t="shared" si="11"/>
        <v>173009.41999999995</v>
      </c>
      <c r="F44" s="36">
        <f t="shared" si="11"/>
        <v>659883.3499999999</v>
      </c>
      <c r="G44" s="36">
        <f t="shared" si="11"/>
        <v>884282.73</v>
      </c>
      <c r="H44" s="36">
        <f t="shared" si="11"/>
        <v>57837.20000000001</v>
      </c>
      <c r="I44" s="36">
        <f t="shared" si="11"/>
        <v>666921.99</v>
      </c>
      <c r="J44" s="36">
        <f t="shared" si="11"/>
        <v>631410.95</v>
      </c>
      <c r="K44" s="36">
        <f t="shared" si="11"/>
        <v>810695.0800000001</v>
      </c>
      <c r="L44" s="36">
        <f t="shared" si="11"/>
        <v>747029.3099999999</v>
      </c>
      <c r="M44" s="36">
        <f t="shared" si="11"/>
        <v>407616.49</v>
      </c>
      <c r="N44" s="36">
        <f t="shared" si="11"/>
        <v>224758.43999999997</v>
      </c>
      <c r="O44" s="36">
        <f>SUM(B44:N44)</f>
        <v>7511716.08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923310.13</v>
      </c>
      <c r="C50" s="51">
        <f t="shared" si="12"/>
        <v>692079.36</v>
      </c>
      <c r="D50" s="51">
        <f t="shared" si="12"/>
        <v>632881.61</v>
      </c>
      <c r="E50" s="51">
        <f t="shared" si="12"/>
        <v>173009.41</v>
      </c>
      <c r="F50" s="51">
        <f t="shared" si="12"/>
        <v>659883.35</v>
      </c>
      <c r="G50" s="51">
        <f t="shared" si="12"/>
        <v>884282.73</v>
      </c>
      <c r="H50" s="51">
        <f t="shared" si="12"/>
        <v>57837.2</v>
      </c>
      <c r="I50" s="51">
        <f t="shared" si="12"/>
        <v>666922</v>
      </c>
      <c r="J50" s="51">
        <f t="shared" si="12"/>
        <v>631410.95</v>
      </c>
      <c r="K50" s="51">
        <f t="shared" si="12"/>
        <v>810695.08</v>
      </c>
      <c r="L50" s="51">
        <f t="shared" si="12"/>
        <v>747029.32</v>
      </c>
      <c r="M50" s="51">
        <f t="shared" si="12"/>
        <v>407616.5</v>
      </c>
      <c r="N50" s="51">
        <f t="shared" si="12"/>
        <v>224758.43</v>
      </c>
      <c r="O50" s="36">
        <f t="shared" si="12"/>
        <v>7511716.07</v>
      </c>
      <c r="Q50"/>
    </row>
    <row r="51" spans="1:18" ht="18.75" customHeight="1">
      <c r="A51" s="26" t="s">
        <v>59</v>
      </c>
      <c r="B51" s="51">
        <v>755713</v>
      </c>
      <c r="C51" s="51">
        <v>507153.74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1262866.74</v>
      </c>
      <c r="P51"/>
      <c r="Q51" s="43"/>
      <c r="R51" s="43"/>
    </row>
    <row r="52" spans="1:16" ht="18.75" customHeight="1">
      <c r="A52" s="26" t="s">
        <v>60</v>
      </c>
      <c r="B52" s="51">
        <v>167597.13</v>
      </c>
      <c r="C52" s="51">
        <v>184925.62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352522.75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632881.61</v>
      </c>
      <c r="E53" s="52">
        <v>0</v>
      </c>
      <c r="F53" s="52">
        <v>0</v>
      </c>
      <c r="G53" s="52">
        <v>0</v>
      </c>
      <c r="H53" s="51">
        <v>57837.2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690718.8099999999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173009.41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173009.41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659883.35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659883.35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884282.73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884282.73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666922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666922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631410.95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631410.95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810695.08</v>
      </c>
      <c r="L59" s="31">
        <v>747029.32</v>
      </c>
      <c r="M59" s="52">
        <v>0</v>
      </c>
      <c r="N59" s="52">
        <v>0</v>
      </c>
      <c r="O59" s="36">
        <f t="shared" si="13"/>
        <v>1557724.4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407616.5</v>
      </c>
      <c r="N60" s="52">
        <v>0</v>
      </c>
      <c r="O60" s="36">
        <f t="shared" si="13"/>
        <v>407616.5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224758.43</v>
      </c>
      <c r="O61" s="55">
        <f t="shared" si="13"/>
        <v>224758.43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2020-11-26T17:20:19Z</dcterms:modified>
  <cp:category/>
  <cp:version/>
  <cp:contentType/>
  <cp:contentStatus/>
</cp:coreProperties>
</file>