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<sst xmlns="http://schemas.openxmlformats.org/spreadsheetml/2006/main" count="79" uniqueCount="76">
  <si>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</si>
  <si>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</si>
  <si>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</si>
  <si>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</si>
  <si>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</si>
  <si>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</si>
  <si>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</si>
  <si>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</si>
  <si>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</si>
  <si>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</si>
  <si>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</si>
  <si>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</si>
  <si>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</si>
  <si>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</si>
  <si>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</si>
  <si>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</si>
  <si>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</si>
  <si>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</si>
  <si>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</si>
  <si>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</si>
  <si>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</si>
  <si>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</si>
  <si>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</si>
  <si>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</si>
  <si>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</si>
  <si>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</si>
  <si>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</si>
  <si>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</si>
  <si>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</si>
  <si>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</si>
  <si>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</si>
  <si>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</si>
  <si>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</si>
  <si>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</si>
  <si>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</si>
  <si>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</si>
  <si>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</si>
  <si>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</si>
  <si>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</si>
  <si>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</si>
  <si>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</si>
  <si>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</si>
  <si>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</si>
  <si>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</si>
  <si>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</si>
  <si>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</si>
  <si>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</si>
  <si>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</si>
  <si>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</si>
  <si>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</si>
  <si>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</si>
  <si>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</si>
  <si>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</si>
  <si>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</si>
  <si>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</si>
  <si>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</si>
  <si>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</si>
  <si>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</si>
  <si>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</si>
  <si>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</si>
  <si>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</si>
  <si>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</si>
  <si>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</si>
  <si>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</si>
  <si>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</si>
  <si>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</si>
  <si>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</si>
  <si>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</si>
  <si>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</si>
  <si>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</si>
  <si>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</si>
  <si>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</si>
  <si>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</si>
  <si>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</si>
  <si>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</si>
  <si>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19/11/20 - VENCIMENTO 26/11/20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</si>
</sst>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292558</v>
      </c>
      <c r="C7" s="9">
        <f t="shared" si="0"/>
        <v>213057</v>
      </c>
      <c r="D7" s="9">
        <f t="shared" si="0"/>
        <v>230143</v>
      </c>
      <c r="E7" s="9">
        <f t="shared" si="0"/>
        <v>46106</v>
      </c>
      <c r="F7" s="9">
        <f t="shared" si="0"/>
        <v>159044</v>
      </c>
      <c r="G7" s="9">
        <f t="shared" si="0"/>
        <v>269216</v>
      </c>
      <c r="H7" s="9">
        <f t="shared" si="0"/>
        <v>39220</v>
      </c>
      <c r="I7" s="9">
        <f t="shared" si="0"/>
        <v>206973</v>
      </c>
      <c r="J7" s="9">
        <f t="shared" si="0"/>
        <v>191299</v>
      </c>
      <c r="K7" s="9">
        <f t="shared" si="0"/>
        <v>266434</v>
      </c>
      <c r="L7" s="9">
        <f t="shared" si="0"/>
        <v>199471</v>
      </c>
      <c r="M7" s="9">
        <f t="shared" si="0"/>
        <v>91843</v>
      </c>
      <c r="N7" s="9">
        <f t="shared" si="0"/>
        <v>59889</v>
      </c>
      <c r="O7" s="9">
        <f t="shared" si="0"/>
        <v>2265253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12548</v>
      </c>
      <c r="C8" s="11">
        <f t="shared" si="1"/>
        <v>12065</v>
      </c>
      <c r="D8" s="11">
        <f t="shared" si="1"/>
        <v>9667</v>
      </c>
      <c r="E8" s="11">
        <f t="shared" si="1"/>
        <v>1718</v>
      </c>
      <c r="F8" s="11">
        <f t="shared" si="1"/>
        <v>6284</v>
      </c>
      <c r="G8" s="11">
        <f t="shared" si="1"/>
        <v>11415</v>
      </c>
      <c r="H8" s="11">
        <f t="shared" si="1"/>
        <v>2407</v>
      </c>
      <c r="I8" s="11">
        <f t="shared" si="1"/>
        <v>12676</v>
      </c>
      <c r="J8" s="11">
        <f t="shared" si="1"/>
        <v>9509</v>
      </c>
      <c r="K8" s="11">
        <f t="shared" si="1"/>
        <v>8244</v>
      </c>
      <c r="L8" s="11">
        <f t="shared" si="1"/>
        <v>6936</v>
      </c>
      <c r="M8" s="11">
        <f t="shared" si="1"/>
        <v>4146</v>
      </c>
      <c r="N8" s="11">
        <f t="shared" si="1"/>
        <v>3429</v>
      </c>
      <c r="O8" s="11">
        <f t="shared" si="1"/>
        <v>101044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12548</v>
      </c>
      <c r="C9" s="11">
        <v>12065</v>
      </c>
      <c r="D9" s="11">
        <v>9667</v>
      </c>
      <c r="E9" s="11">
        <v>1718</v>
      </c>
      <c r="F9" s="11">
        <v>6284</v>
      </c>
      <c r="G9" s="11">
        <v>11415</v>
      </c>
      <c r="H9" s="11">
        <v>2405</v>
      </c>
      <c r="I9" s="11">
        <v>12674</v>
      </c>
      <c r="J9" s="11">
        <v>9509</v>
      </c>
      <c r="K9" s="11">
        <v>8240</v>
      </c>
      <c r="L9" s="11">
        <v>6936</v>
      </c>
      <c r="M9" s="11">
        <v>4139</v>
      </c>
      <c r="N9" s="11">
        <v>3429</v>
      </c>
      <c r="O9" s="11">
        <f>SUM(B9:N9)</f>
        <v>101029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2</v>
      </c>
      <c r="J10" s="13">
        <v>0</v>
      </c>
      <c r="K10" s="13">
        <v>4</v>
      </c>
      <c r="L10" s="13">
        <v>0</v>
      </c>
      <c r="M10" s="13">
        <v>7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280010</v>
      </c>
      <c r="C11" s="13">
        <v>200992</v>
      </c>
      <c r="D11" s="13">
        <v>220476</v>
      </c>
      <c r="E11" s="13">
        <v>44388</v>
      </c>
      <c r="F11" s="13">
        <v>152760</v>
      </c>
      <c r="G11" s="13">
        <v>257801</v>
      </c>
      <c r="H11" s="13">
        <v>36813</v>
      </c>
      <c r="I11" s="13">
        <v>194297</v>
      </c>
      <c r="J11" s="13">
        <v>181790</v>
      </c>
      <c r="K11" s="13">
        <v>258190</v>
      </c>
      <c r="L11" s="13">
        <v>192535</v>
      </c>
      <c r="M11" s="13">
        <v>87697</v>
      </c>
      <c r="N11" s="13">
        <v>56460</v>
      </c>
      <c r="O11" s="11">
        <f>SUM(B11:N11)</f>
        <v>2164209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1.402378493492498</v>
      </c>
      <c r="C15" s="19">
        <v>1.429215322908901</v>
      </c>
      <c r="D15" s="19">
        <v>1.371609925017234</v>
      </c>
      <c r="E15" s="19">
        <v>1.070874167643657</v>
      </c>
      <c r="F15" s="19">
        <v>1.780353553825186</v>
      </c>
      <c r="G15" s="19">
        <v>1.787687910571274</v>
      </c>
      <c r="H15" s="19">
        <v>2.093535751045865</v>
      </c>
      <c r="I15" s="19">
        <v>1.461361998338174</v>
      </c>
      <c r="J15" s="19">
        <v>1.437704586232015</v>
      </c>
      <c r="K15" s="19">
        <v>1.383099042115852</v>
      </c>
      <c r="L15" s="19">
        <v>1.470122922673241</v>
      </c>
      <c r="M15" s="19">
        <v>1.517718846669709</v>
      </c>
      <c r="N15" s="19">
        <v>1.497112289431822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951555.47</v>
      </c>
      <c r="C17" s="24">
        <f aca="true" t="shared" si="2" ref="C17:N17">C18+C19+C20+C21+C22+C23+C24+C25</f>
        <v>729245.8999999999</v>
      </c>
      <c r="D17" s="24">
        <f t="shared" si="2"/>
        <v>650183.81</v>
      </c>
      <c r="E17" s="24">
        <f t="shared" si="2"/>
        <v>175707.82000000004</v>
      </c>
      <c r="F17" s="24">
        <f t="shared" si="2"/>
        <v>663342.88</v>
      </c>
      <c r="G17" s="24">
        <f t="shared" si="2"/>
        <v>932501.6799999999</v>
      </c>
      <c r="H17" s="24">
        <f t="shared" si="2"/>
        <v>207600.15</v>
      </c>
      <c r="I17" s="24">
        <f t="shared" si="2"/>
        <v>712425.6300000001</v>
      </c>
      <c r="J17" s="24">
        <f t="shared" si="2"/>
        <v>645853.94</v>
      </c>
      <c r="K17" s="24">
        <f t="shared" si="2"/>
        <v>835507.57</v>
      </c>
      <c r="L17" s="24">
        <f t="shared" si="2"/>
        <v>759753.3799999999</v>
      </c>
      <c r="M17" s="24">
        <f t="shared" si="2"/>
        <v>418983.24999999994</v>
      </c>
      <c r="N17" s="24">
        <f t="shared" si="2"/>
        <v>237454.56999999995</v>
      </c>
      <c r="O17" s="24">
        <f>O18+O19+O20+O21+O22+O23+O24+O25</f>
        <v>7920116.05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653633.08</v>
      </c>
      <c r="C18" s="30">
        <f t="shared" si="3"/>
        <v>491629.03</v>
      </c>
      <c r="D18" s="30">
        <f t="shared" si="3"/>
        <v>465625.32</v>
      </c>
      <c r="E18" s="30">
        <f t="shared" si="3"/>
        <v>159577.48</v>
      </c>
      <c r="F18" s="30">
        <f t="shared" si="3"/>
        <v>372830.94</v>
      </c>
      <c r="G18" s="30">
        <f t="shared" si="3"/>
        <v>518806.15</v>
      </c>
      <c r="H18" s="30">
        <f t="shared" si="3"/>
        <v>101340.56</v>
      </c>
      <c r="I18" s="30">
        <f t="shared" si="3"/>
        <v>473802.59</v>
      </c>
      <c r="J18" s="30">
        <f t="shared" si="3"/>
        <v>440772.03</v>
      </c>
      <c r="K18" s="30">
        <f t="shared" si="3"/>
        <v>580666.26</v>
      </c>
      <c r="L18" s="30">
        <f t="shared" si="3"/>
        <v>494767.87</v>
      </c>
      <c r="M18" s="30">
        <f t="shared" si="3"/>
        <v>263176.12</v>
      </c>
      <c r="N18" s="30">
        <f t="shared" si="3"/>
        <v>155088.55</v>
      </c>
      <c r="O18" s="30">
        <f aca="true" t="shared" si="4" ref="O18:O25">SUM(B18:N18)</f>
        <v>5171715.9799999995</v>
      </c>
    </row>
    <row r="19" spans="1:23" ht="18.75" customHeight="1">
      <c r="A19" s="26" t="s">
        <v>35</v>
      </c>
      <c r="B19" s="30">
        <f>IF(B15&lt;&gt;0,ROUND((B15-1)*B18,2),0)</f>
        <v>263007.89</v>
      </c>
      <c r="C19" s="30">
        <f aca="true" t="shared" si="5" ref="C19:N19">IF(C15&lt;&gt;0,ROUND((C15-1)*C18,2),0)</f>
        <v>211014.71</v>
      </c>
      <c r="D19" s="30">
        <f t="shared" si="5"/>
        <v>173030.99</v>
      </c>
      <c r="E19" s="30">
        <f t="shared" si="5"/>
        <v>11309.92</v>
      </c>
      <c r="F19" s="30">
        <f t="shared" si="5"/>
        <v>290939.95</v>
      </c>
      <c r="G19" s="30">
        <f t="shared" si="5"/>
        <v>408657.33</v>
      </c>
      <c r="H19" s="30">
        <f t="shared" si="5"/>
        <v>110819.53</v>
      </c>
      <c r="I19" s="30">
        <f t="shared" si="5"/>
        <v>218594.51</v>
      </c>
      <c r="J19" s="30">
        <f t="shared" si="5"/>
        <v>192927.94</v>
      </c>
      <c r="K19" s="30">
        <f t="shared" si="5"/>
        <v>222452.69</v>
      </c>
      <c r="L19" s="30">
        <f t="shared" si="5"/>
        <v>232601.72</v>
      </c>
      <c r="M19" s="30">
        <f t="shared" si="5"/>
        <v>136251.24</v>
      </c>
      <c r="N19" s="30">
        <f t="shared" si="5"/>
        <v>77096.42</v>
      </c>
      <c r="O19" s="30">
        <f t="shared" si="4"/>
        <v>2548704.84</v>
      </c>
      <c r="W19" s="62"/>
    </row>
    <row r="20" spans="1:15" ht="18.75" customHeight="1">
      <c r="A20" s="26" t="s">
        <v>36</v>
      </c>
      <c r="B20" s="30">
        <v>36149.06</v>
      </c>
      <c r="C20" s="30">
        <v>25577.66</v>
      </c>
      <c r="D20" s="30">
        <v>16052.53</v>
      </c>
      <c r="E20" s="30">
        <v>6411.26</v>
      </c>
      <c r="F20" s="30">
        <v>14923.82</v>
      </c>
      <c r="G20" s="30">
        <v>22648.62</v>
      </c>
      <c r="H20" s="30">
        <v>4171.57</v>
      </c>
      <c r="I20" s="30">
        <v>14727.66</v>
      </c>
      <c r="J20" s="30">
        <v>22019.94</v>
      </c>
      <c r="K20" s="30">
        <v>32923.89</v>
      </c>
      <c r="L20" s="30">
        <v>30867.63</v>
      </c>
      <c r="M20" s="30">
        <v>11930.37</v>
      </c>
      <c r="N20" s="30">
        <v>7351.52</v>
      </c>
      <c r="O20" s="30">
        <f t="shared" si="4"/>
        <v>245755.53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-310.52</v>
      </c>
      <c r="D23" s="30">
        <v>-2846.52</v>
      </c>
      <c r="E23" s="30">
        <v>-148.54</v>
      </c>
      <c r="F23" s="30">
        <v>-724.23</v>
      </c>
      <c r="G23" s="30">
        <v>-781.47</v>
      </c>
      <c r="H23" s="30">
        <v>-168.34</v>
      </c>
      <c r="I23" s="30">
        <v>-157.4</v>
      </c>
      <c r="J23" s="30">
        <v>-3350.34</v>
      </c>
      <c r="K23" s="30">
        <v>0</v>
      </c>
      <c r="L23" s="30">
        <v>-1020.11</v>
      </c>
      <c r="M23" s="30">
        <v>-423.78</v>
      </c>
      <c r="N23" s="30">
        <v>0</v>
      </c>
      <c r="O23" s="30">
        <f t="shared" si="4"/>
        <v>-9931.250000000002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-33031.67</v>
      </c>
      <c r="D24" s="30">
        <v>-29892</v>
      </c>
      <c r="E24" s="30">
        <v>-8287.14</v>
      </c>
      <c r="F24" s="30">
        <v>-31191.94</v>
      </c>
      <c r="G24" s="30">
        <v>-40483.9</v>
      </c>
      <c r="H24" s="30">
        <v>-8563.17</v>
      </c>
      <c r="I24" s="30">
        <v>-31077.27</v>
      </c>
      <c r="J24" s="30">
        <v>-29763.66</v>
      </c>
      <c r="K24" s="30">
        <v>-37681.52</v>
      </c>
      <c r="L24" s="30">
        <v>-34530.3</v>
      </c>
      <c r="M24" s="30">
        <v>-18708.69</v>
      </c>
      <c r="N24" s="30">
        <v>-10834.5</v>
      </c>
      <c r="O24" s="30">
        <f t="shared" si="4"/>
        <v>-359236.26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41219.96</v>
      </c>
      <c r="C25" s="30">
        <v>31630.71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306691.3300000001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-55211.2</v>
      </c>
      <c r="C27" s="30">
        <f>+C28+C30+C41+C42+C45-C46</f>
        <v>-53086</v>
      </c>
      <c r="D27" s="30">
        <f t="shared" si="6"/>
        <v>-42534.8</v>
      </c>
      <c r="E27" s="30">
        <f t="shared" si="6"/>
        <v>-7559.2</v>
      </c>
      <c r="F27" s="30">
        <f t="shared" si="6"/>
        <v>-27649.6</v>
      </c>
      <c r="G27" s="30">
        <f t="shared" si="6"/>
        <v>-50226</v>
      </c>
      <c r="H27" s="30">
        <f t="shared" si="6"/>
        <v>-10582</v>
      </c>
      <c r="I27" s="30">
        <f t="shared" si="6"/>
        <v>-55765.6</v>
      </c>
      <c r="J27" s="30">
        <f t="shared" si="6"/>
        <v>-41839.6</v>
      </c>
      <c r="K27" s="30">
        <f t="shared" si="6"/>
        <v>-36256</v>
      </c>
      <c r="L27" s="30">
        <f t="shared" si="6"/>
        <v>-30518.4</v>
      </c>
      <c r="M27" s="30">
        <f t="shared" si="6"/>
        <v>-18211.6</v>
      </c>
      <c r="N27" s="30">
        <f t="shared" si="6"/>
        <v>-15087.6</v>
      </c>
      <c r="O27" s="30">
        <f t="shared" si="6"/>
        <v>-444527.6</v>
      </c>
    </row>
    <row r="28" spans="1:15" ht="18.75" customHeight="1">
      <c r="A28" s="26" t="s">
        <v>40</v>
      </c>
      <c r="B28" s="31">
        <f>+B29</f>
        <v>-55211.2</v>
      </c>
      <c r="C28" s="31">
        <f>+C29</f>
        <v>-53086</v>
      </c>
      <c r="D28" s="31">
        <f aca="true" t="shared" si="7" ref="D28:O28">+D29</f>
        <v>-42534.8</v>
      </c>
      <c r="E28" s="31">
        <f t="shared" si="7"/>
        <v>-7559.2</v>
      </c>
      <c r="F28" s="31">
        <f t="shared" si="7"/>
        <v>-27649.6</v>
      </c>
      <c r="G28" s="31">
        <f t="shared" si="7"/>
        <v>-50226</v>
      </c>
      <c r="H28" s="31">
        <f t="shared" si="7"/>
        <v>-10582</v>
      </c>
      <c r="I28" s="31">
        <f t="shared" si="7"/>
        <v>-55765.6</v>
      </c>
      <c r="J28" s="31">
        <f t="shared" si="7"/>
        <v>-41839.6</v>
      </c>
      <c r="K28" s="31">
        <f t="shared" si="7"/>
        <v>-36256</v>
      </c>
      <c r="L28" s="31">
        <f t="shared" si="7"/>
        <v>-30518.4</v>
      </c>
      <c r="M28" s="31">
        <f t="shared" si="7"/>
        <v>-18211.6</v>
      </c>
      <c r="N28" s="31">
        <f t="shared" si="7"/>
        <v>-15087.6</v>
      </c>
      <c r="O28" s="31">
        <f t="shared" si="7"/>
        <v>-444527.6</v>
      </c>
    </row>
    <row r="29" spans="1:26" ht="18.75" customHeight="1">
      <c r="A29" s="27" t="s">
        <v>41</v>
      </c>
      <c r="B29" s="16">
        <f>ROUND((-B9)*$G$3,2)</f>
        <v>-55211.2</v>
      </c>
      <c r="C29" s="16">
        <f aca="true" t="shared" si="8" ref="C29:N29">ROUND((-C9)*$G$3,2)</f>
        <v>-53086</v>
      </c>
      <c r="D29" s="16">
        <f t="shared" si="8"/>
        <v>-42534.8</v>
      </c>
      <c r="E29" s="16">
        <f t="shared" si="8"/>
        <v>-7559.2</v>
      </c>
      <c r="F29" s="16">
        <f t="shared" si="8"/>
        <v>-27649.6</v>
      </c>
      <c r="G29" s="16">
        <f t="shared" si="8"/>
        <v>-50226</v>
      </c>
      <c r="H29" s="16">
        <f t="shared" si="8"/>
        <v>-10582</v>
      </c>
      <c r="I29" s="16">
        <f t="shared" si="8"/>
        <v>-55765.6</v>
      </c>
      <c r="J29" s="16">
        <f t="shared" si="8"/>
        <v>-41839.6</v>
      </c>
      <c r="K29" s="16">
        <f t="shared" si="8"/>
        <v>-36256</v>
      </c>
      <c r="L29" s="16">
        <f t="shared" si="8"/>
        <v>-30518.4</v>
      </c>
      <c r="M29" s="16">
        <f t="shared" si="8"/>
        <v>-18211.6</v>
      </c>
      <c r="N29" s="16">
        <f t="shared" si="8"/>
        <v>-15087.6</v>
      </c>
      <c r="O29" s="32">
        <f aca="true" t="shared" si="9" ref="O29:O46">SUM(B29:N29)</f>
        <v>-444527.6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896344.27</v>
      </c>
      <c r="C44" s="36">
        <f t="shared" si="11"/>
        <v>676159.8999999999</v>
      </c>
      <c r="D44" s="36">
        <f t="shared" si="11"/>
        <v>607649.01</v>
      </c>
      <c r="E44" s="36">
        <f t="shared" si="11"/>
        <v>168148.62000000002</v>
      </c>
      <c r="F44" s="36">
        <f t="shared" si="11"/>
        <v>635693.28</v>
      </c>
      <c r="G44" s="36">
        <f t="shared" si="11"/>
        <v>882275.6799999999</v>
      </c>
      <c r="H44" s="36">
        <f t="shared" si="11"/>
        <v>197018.15</v>
      </c>
      <c r="I44" s="36">
        <f t="shared" si="11"/>
        <v>656660.0300000001</v>
      </c>
      <c r="J44" s="36">
        <f t="shared" si="11"/>
        <v>604014.34</v>
      </c>
      <c r="K44" s="36">
        <f t="shared" si="11"/>
        <v>799251.57</v>
      </c>
      <c r="L44" s="36">
        <f t="shared" si="11"/>
        <v>729234.9799999999</v>
      </c>
      <c r="M44" s="36">
        <f t="shared" si="11"/>
        <v>400771.64999999997</v>
      </c>
      <c r="N44" s="36">
        <f t="shared" si="11"/>
        <v>222366.96999999994</v>
      </c>
      <c r="O44" s="36">
        <f>SUM(B44:N44)</f>
        <v>7475588.449999999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896344.28</v>
      </c>
      <c r="C50" s="51">
        <f t="shared" si="12"/>
        <v>676159.9</v>
      </c>
      <c r="D50" s="51">
        <f t="shared" si="12"/>
        <v>607649.01</v>
      </c>
      <c r="E50" s="51">
        <f t="shared" si="12"/>
        <v>168148.62</v>
      </c>
      <c r="F50" s="51">
        <f t="shared" si="12"/>
        <v>635693.29</v>
      </c>
      <c r="G50" s="51">
        <f t="shared" si="12"/>
        <v>882275.69</v>
      </c>
      <c r="H50" s="51">
        <f t="shared" si="12"/>
        <v>197018.14</v>
      </c>
      <c r="I50" s="51">
        <f t="shared" si="12"/>
        <v>656660.03</v>
      </c>
      <c r="J50" s="51">
        <f t="shared" si="12"/>
        <v>604014.33</v>
      </c>
      <c r="K50" s="51">
        <f t="shared" si="12"/>
        <v>799251.57</v>
      </c>
      <c r="L50" s="51">
        <f t="shared" si="12"/>
        <v>729234.97</v>
      </c>
      <c r="M50" s="51">
        <f t="shared" si="12"/>
        <v>400771.64</v>
      </c>
      <c r="N50" s="51">
        <f t="shared" si="12"/>
        <v>222366.98</v>
      </c>
      <c r="O50" s="36">
        <f t="shared" si="12"/>
        <v>7475588.45</v>
      </c>
      <c r="Q50"/>
    </row>
    <row r="51" spans="1:18" ht="18.75" customHeight="1">
      <c r="A51" s="26" t="s">
        <v>59</v>
      </c>
      <c r="B51" s="51">
        <v>733870.66</v>
      </c>
      <c r="C51" s="51">
        <v>495691.73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1229562.3900000001</v>
      </c>
      <c r="P51"/>
      <c r="Q51"/>
      <c r="R51" s="43"/>
    </row>
    <row r="52" spans="1:16" ht="18.75" customHeight="1">
      <c r="A52" s="26" t="s">
        <v>60</v>
      </c>
      <c r="B52" s="51">
        <v>162473.62</v>
      </c>
      <c r="C52" s="51">
        <v>180468.17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342941.79000000004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607649.01</v>
      </c>
      <c r="E53" s="52">
        <v>0</v>
      </c>
      <c r="F53" s="52">
        <v>0</v>
      </c>
      <c r="G53" s="52">
        <v>0</v>
      </c>
      <c r="H53" s="51">
        <v>197018.14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804667.15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168148.62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168148.62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635693.29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635693.29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882275.69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882275.69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656660.03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656660.03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604014.33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604014.33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799251.57</v>
      </c>
      <c r="L59" s="31">
        <v>729234.97</v>
      </c>
      <c r="M59" s="52">
        <v>0</v>
      </c>
      <c r="N59" s="52">
        <v>0</v>
      </c>
      <c r="O59" s="36">
        <f t="shared" si="13"/>
        <v>1528486.54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400771.64</v>
      </c>
      <c r="N60" s="52">
        <v>0</v>
      </c>
      <c r="O60" s="36">
        <f t="shared" si="13"/>
        <v>400771.64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222366.98</v>
      </c>
      <c r="O61" s="55">
        <f t="shared" si="13"/>
        <v>222366.98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2020-11-25T16:33:58Z</dcterms:modified>
  <cp:category/>
  <cp:version/>
  <cp:contentType/>
  <cp:contentStatus/>
</cp:coreProperties>
</file>