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<sst xmlns="http://schemas.openxmlformats.org/spreadsheetml/2006/main" count="79" uniqueCount="76">
  <si>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</si>
  <si>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</si>
  <si>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</si>
  <si>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</si>
  <si>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</si>
  <si>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</si>
  <si>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</si>
  <si>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</si>
  <si>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</si>
  <si>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</si>
  <si>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</si>
  <si>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</si>
  <si>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</si>
  <si>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</si>
  <si>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</si>
  <si>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</si>
  <si>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</si>
  <si>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</si>
  <si>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</si>
  <si>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</si>
  <si>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</si>
  <si>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</si>
  <si>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</si>
  <si>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</si>
  <si>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</si>
  <si>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</si>
  <si>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</si>
  <si>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</si>
  <si>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</si>
  <si>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</si>
  <si>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</si>
  <si>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</si>
  <si>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</si>
  <si>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</si>
  <si>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</si>
  <si>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</si>
  <si>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</si>
  <si>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</si>
  <si>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</si>
  <si>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</si>
  <si>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</si>
  <si>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</si>
  <si>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</si>
  <si>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</si>
  <si>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</si>
  <si>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</si>
  <si>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</si>
  <si>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</si>
  <si>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</si>
  <si>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</si>
  <si>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</si>
  <si>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</si>
  <si>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</si>
  <si>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</si>
  <si>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</si>
  <si>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</si>
  <si>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</si>
  <si>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</si>
  <si>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</si>
  <si>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</si>
  <si>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</si>
  <si>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</si>
  <si>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</si>
  <si>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</si>
  <si>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</si>
  <si>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</si>
  <si>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</si>
  <si>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</si>
  <si>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</si>
  <si>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</si>
  <si>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</si>
  <si>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</si>
  <si>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</si>
  <si>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</si>
  <si>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</si>
  <si>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18/11/20 - VENCIMENTO 25/11/20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</si>
</sst>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294962</v>
      </c>
      <c r="C7" s="9">
        <f t="shared" si="0"/>
        <v>213948</v>
      </c>
      <c r="D7" s="9">
        <f t="shared" si="0"/>
        <v>235121</v>
      </c>
      <c r="E7" s="9">
        <f t="shared" si="0"/>
        <v>48342</v>
      </c>
      <c r="F7" s="9">
        <f t="shared" si="0"/>
        <v>159384</v>
      </c>
      <c r="G7" s="9">
        <f t="shared" si="0"/>
        <v>240059</v>
      </c>
      <c r="H7" s="9">
        <f t="shared" si="0"/>
        <v>40508</v>
      </c>
      <c r="I7" s="9">
        <f t="shared" si="0"/>
        <v>206552</v>
      </c>
      <c r="J7" s="9">
        <f t="shared" si="0"/>
        <v>188894</v>
      </c>
      <c r="K7" s="9">
        <f t="shared" si="0"/>
        <v>263676</v>
      </c>
      <c r="L7" s="9">
        <f t="shared" si="0"/>
        <v>200445</v>
      </c>
      <c r="M7" s="9">
        <f t="shared" si="0"/>
        <v>90849</v>
      </c>
      <c r="N7" s="9">
        <f t="shared" si="0"/>
        <v>59846</v>
      </c>
      <c r="O7" s="9">
        <f t="shared" si="0"/>
        <v>2242586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11900</v>
      </c>
      <c r="C8" s="11">
        <f t="shared" si="1"/>
        <v>11747</v>
      </c>
      <c r="D8" s="11">
        <f t="shared" si="1"/>
        <v>9529</v>
      </c>
      <c r="E8" s="11">
        <f t="shared" si="1"/>
        <v>1733</v>
      </c>
      <c r="F8" s="11">
        <f t="shared" si="1"/>
        <v>6031</v>
      </c>
      <c r="G8" s="11">
        <f t="shared" si="1"/>
        <v>9834</v>
      </c>
      <c r="H8" s="11">
        <f t="shared" si="1"/>
        <v>2279</v>
      </c>
      <c r="I8" s="11">
        <f t="shared" si="1"/>
        <v>12408</v>
      </c>
      <c r="J8" s="11">
        <f t="shared" si="1"/>
        <v>8886</v>
      </c>
      <c r="K8" s="11">
        <f t="shared" si="1"/>
        <v>8036</v>
      </c>
      <c r="L8" s="11">
        <f t="shared" si="1"/>
        <v>6688</v>
      </c>
      <c r="M8" s="11">
        <f t="shared" si="1"/>
        <v>3926</v>
      </c>
      <c r="N8" s="11">
        <f t="shared" si="1"/>
        <v>3351</v>
      </c>
      <c r="O8" s="11">
        <f t="shared" si="1"/>
        <v>96348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11900</v>
      </c>
      <c r="C9" s="11">
        <v>11747</v>
      </c>
      <c r="D9" s="11">
        <v>9529</v>
      </c>
      <c r="E9" s="11">
        <v>1733</v>
      </c>
      <c r="F9" s="11">
        <v>6031</v>
      </c>
      <c r="G9" s="11">
        <v>9834</v>
      </c>
      <c r="H9" s="11">
        <v>2279</v>
      </c>
      <c r="I9" s="11">
        <v>12404</v>
      </c>
      <c r="J9" s="11">
        <v>8886</v>
      </c>
      <c r="K9" s="11">
        <v>8031</v>
      </c>
      <c r="L9" s="11">
        <v>6688</v>
      </c>
      <c r="M9" s="11">
        <v>3921</v>
      </c>
      <c r="N9" s="11">
        <v>3351</v>
      </c>
      <c r="O9" s="11">
        <f>SUM(B9:N9)</f>
        <v>96334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283062</v>
      </c>
      <c r="C11" s="13">
        <v>202201</v>
      </c>
      <c r="D11" s="13">
        <v>225592</v>
      </c>
      <c r="E11" s="13">
        <v>46609</v>
      </c>
      <c r="F11" s="13">
        <v>153353</v>
      </c>
      <c r="G11" s="13">
        <v>230225</v>
      </c>
      <c r="H11" s="13">
        <v>38229</v>
      </c>
      <c r="I11" s="13">
        <v>194144</v>
      </c>
      <c r="J11" s="13">
        <v>180008</v>
      </c>
      <c r="K11" s="13">
        <v>255640</v>
      </c>
      <c r="L11" s="13">
        <v>193757</v>
      </c>
      <c r="M11" s="13">
        <v>86923</v>
      </c>
      <c r="N11" s="13">
        <v>56495</v>
      </c>
      <c r="O11" s="11">
        <f>SUM(B11:N11)</f>
        <v>2146238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1.388814017395542</v>
      </c>
      <c r="C15" s="19">
        <v>1.421249266450018</v>
      </c>
      <c r="D15" s="19">
        <v>1.365366830996985</v>
      </c>
      <c r="E15" s="19">
        <v>1.031828181366122</v>
      </c>
      <c r="F15" s="19">
        <v>1.781655150408548</v>
      </c>
      <c r="G15" s="19">
        <v>1.963727009925948</v>
      </c>
      <c r="H15" s="19">
        <v>2.021648364869963</v>
      </c>
      <c r="I15" s="19">
        <v>1.46362974839528</v>
      </c>
      <c r="J15" s="19">
        <v>1.441280818916105</v>
      </c>
      <c r="K15" s="19">
        <v>1.39151549189836</v>
      </c>
      <c r="L15" s="19">
        <v>1.458153448891295</v>
      </c>
      <c r="M15" s="19">
        <v>1.530925262929539</v>
      </c>
      <c r="N15" s="19">
        <v>1.497873964788474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949731.33</v>
      </c>
      <c r="C17" s="24">
        <f aca="true" t="shared" si="2" ref="C17:N17">C18+C19+C20+C21+C22+C23+C24+C25</f>
        <v>728007.0899999999</v>
      </c>
      <c r="D17" s="24">
        <f t="shared" si="2"/>
        <v>660994.66</v>
      </c>
      <c r="E17" s="24">
        <f t="shared" si="2"/>
        <v>177424.06999999998</v>
      </c>
      <c r="F17" s="24">
        <f t="shared" si="2"/>
        <v>665323.5599999999</v>
      </c>
      <c r="G17" s="24">
        <f t="shared" si="2"/>
        <v>913410.8599999999</v>
      </c>
      <c r="H17" s="24">
        <f t="shared" si="2"/>
        <v>206953.23</v>
      </c>
      <c r="I17" s="24">
        <f t="shared" si="2"/>
        <v>712181.69</v>
      </c>
      <c r="J17" s="24">
        <f t="shared" si="2"/>
        <v>638943.68</v>
      </c>
      <c r="K17" s="24">
        <f t="shared" si="2"/>
        <v>832240.51</v>
      </c>
      <c r="L17" s="24">
        <f t="shared" si="2"/>
        <v>757171.71</v>
      </c>
      <c r="M17" s="24">
        <f t="shared" si="2"/>
        <v>418472.76999999996</v>
      </c>
      <c r="N17" s="24">
        <f t="shared" si="2"/>
        <v>237294.36</v>
      </c>
      <c r="O17" s="24">
        <f>O18+O19+O20+O21+O22+O23+O24+O25</f>
        <v>7898149.519999999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659004.1</v>
      </c>
      <c r="C18" s="30">
        <f t="shared" si="3"/>
        <v>493685.01</v>
      </c>
      <c r="D18" s="30">
        <f t="shared" si="3"/>
        <v>475696.81</v>
      </c>
      <c r="E18" s="30">
        <f t="shared" si="3"/>
        <v>167316.5</v>
      </c>
      <c r="F18" s="30">
        <f t="shared" si="3"/>
        <v>373627.97</v>
      </c>
      <c r="G18" s="30">
        <f t="shared" si="3"/>
        <v>462617.7</v>
      </c>
      <c r="H18" s="30">
        <f t="shared" si="3"/>
        <v>104668.62</v>
      </c>
      <c r="I18" s="30">
        <f t="shared" si="3"/>
        <v>472838.84</v>
      </c>
      <c r="J18" s="30">
        <f t="shared" si="3"/>
        <v>435230.67</v>
      </c>
      <c r="K18" s="30">
        <f t="shared" si="3"/>
        <v>574655.47</v>
      </c>
      <c r="L18" s="30">
        <f t="shared" si="3"/>
        <v>497183.78</v>
      </c>
      <c r="M18" s="30">
        <f t="shared" si="3"/>
        <v>260327.81</v>
      </c>
      <c r="N18" s="30">
        <f t="shared" si="3"/>
        <v>154977.2</v>
      </c>
      <c r="O18" s="30">
        <f aca="true" t="shared" si="4" ref="O18:O25">SUM(B18:N18)</f>
        <v>5131830.4799999995</v>
      </c>
    </row>
    <row r="19" spans="1:23" ht="18.75" customHeight="1">
      <c r="A19" s="26" t="s">
        <v>35</v>
      </c>
      <c r="B19" s="30">
        <f>IF(B15&lt;&gt;0,ROUND((B15-1)*B18,2),0)</f>
        <v>256230.03</v>
      </c>
      <c r="C19" s="30">
        <f aca="true" t="shared" si="5" ref="C19:N19">IF(C15&lt;&gt;0,ROUND((C15-1)*C18,2),0)</f>
        <v>207964.45</v>
      </c>
      <c r="D19" s="30">
        <f t="shared" si="5"/>
        <v>173803.84</v>
      </c>
      <c r="E19" s="30">
        <f t="shared" si="5"/>
        <v>5325.38</v>
      </c>
      <c r="F19" s="30">
        <f t="shared" si="5"/>
        <v>292048.23</v>
      </c>
      <c r="G19" s="30">
        <f t="shared" si="5"/>
        <v>445837.17</v>
      </c>
      <c r="H19" s="30">
        <f t="shared" si="5"/>
        <v>106934.52</v>
      </c>
      <c r="I19" s="30">
        <f t="shared" si="5"/>
        <v>219222.15</v>
      </c>
      <c r="J19" s="30">
        <f t="shared" si="5"/>
        <v>192058.95</v>
      </c>
      <c r="K19" s="30">
        <f t="shared" si="5"/>
        <v>224986.52</v>
      </c>
      <c r="L19" s="30">
        <f t="shared" si="5"/>
        <v>227786.46</v>
      </c>
      <c r="M19" s="30">
        <f t="shared" si="5"/>
        <v>138214.61</v>
      </c>
      <c r="N19" s="30">
        <f t="shared" si="5"/>
        <v>77159.11</v>
      </c>
      <c r="O19" s="30">
        <f t="shared" si="4"/>
        <v>2567571.4199999995</v>
      </c>
      <c r="W19" s="62"/>
    </row>
    <row r="20" spans="1:15" ht="18.75" customHeight="1">
      <c r="A20" s="26" t="s">
        <v>36</v>
      </c>
      <c r="B20" s="30">
        <v>35748.62</v>
      </c>
      <c r="C20" s="30">
        <v>25347.53</v>
      </c>
      <c r="D20" s="30">
        <v>15984.76</v>
      </c>
      <c r="E20" s="30">
        <v>6373.03</v>
      </c>
      <c r="F20" s="30">
        <v>14989.29</v>
      </c>
      <c r="G20" s="30">
        <v>22550.48</v>
      </c>
      <c r="H20" s="30">
        <v>4095</v>
      </c>
      <c r="I20" s="30">
        <v>14819.83</v>
      </c>
      <c r="J20" s="30">
        <v>21547.75</v>
      </c>
      <c r="K20" s="30">
        <v>33133.79</v>
      </c>
      <c r="L20" s="30">
        <v>30701.31</v>
      </c>
      <c r="M20" s="30">
        <v>12304.83</v>
      </c>
      <c r="N20" s="30">
        <v>7239.97</v>
      </c>
      <c r="O20" s="30">
        <f t="shared" si="4"/>
        <v>244836.19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-157.86</v>
      </c>
      <c r="C23" s="30">
        <v>-465.78</v>
      </c>
      <c r="D23" s="30">
        <v>-2530.24</v>
      </c>
      <c r="E23" s="30">
        <v>-148.54</v>
      </c>
      <c r="F23" s="30">
        <v>-643.76</v>
      </c>
      <c r="G23" s="30">
        <v>-694.64</v>
      </c>
      <c r="H23" s="30">
        <v>-252.51</v>
      </c>
      <c r="I23" s="30">
        <v>-157.4</v>
      </c>
      <c r="J23" s="30">
        <v>-3589.65</v>
      </c>
      <c r="K23" s="30">
        <v>0</v>
      </c>
      <c r="L23" s="30">
        <v>-1177.05</v>
      </c>
      <c r="M23" s="30">
        <v>-423.78</v>
      </c>
      <c r="N23" s="30">
        <v>0</v>
      </c>
      <c r="O23" s="30">
        <f t="shared" si="4"/>
        <v>-10241.21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-45049.5</v>
      </c>
      <c r="C24" s="30">
        <v>-32890.81</v>
      </c>
      <c r="D24" s="30">
        <v>-30174</v>
      </c>
      <c r="E24" s="30">
        <v>-8287.14</v>
      </c>
      <c r="F24" s="30">
        <v>-31262.51</v>
      </c>
      <c r="G24" s="30">
        <v>-40554.8</v>
      </c>
      <c r="H24" s="30">
        <v>-8492.4</v>
      </c>
      <c r="I24" s="30">
        <v>-31077.27</v>
      </c>
      <c r="J24" s="30">
        <v>-29552.07</v>
      </c>
      <c r="K24" s="30">
        <v>-37681.52</v>
      </c>
      <c r="L24" s="30">
        <v>-34389.36</v>
      </c>
      <c r="M24" s="30">
        <v>-18708.69</v>
      </c>
      <c r="N24" s="30">
        <v>-10834.5</v>
      </c>
      <c r="O24" s="30">
        <f t="shared" si="4"/>
        <v>-358954.57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41219.96</v>
      </c>
      <c r="C25" s="30">
        <v>31630.71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306691.3300000001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-52360</v>
      </c>
      <c r="C27" s="30">
        <f>+C28+C30+C41+C42+C45-C46</f>
        <v>-51686.8</v>
      </c>
      <c r="D27" s="30">
        <f t="shared" si="6"/>
        <v>-41927.6</v>
      </c>
      <c r="E27" s="30">
        <f t="shared" si="6"/>
        <v>-7625.2</v>
      </c>
      <c r="F27" s="30">
        <f t="shared" si="6"/>
        <v>-26536.4</v>
      </c>
      <c r="G27" s="30">
        <f t="shared" si="6"/>
        <v>-43269.6</v>
      </c>
      <c r="H27" s="30">
        <f t="shared" si="6"/>
        <v>-10027.6</v>
      </c>
      <c r="I27" s="30">
        <f t="shared" si="6"/>
        <v>-54577.6</v>
      </c>
      <c r="J27" s="30">
        <f t="shared" si="6"/>
        <v>-39098.4</v>
      </c>
      <c r="K27" s="30">
        <f t="shared" si="6"/>
        <v>-35336.4</v>
      </c>
      <c r="L27" s="30">
        <f t="shared" si="6"/>
        <v>-29427.2</v>
      </c>
      <c r="M27" s="30">
        <f t="shared" si="6"/>
        <v>-17252.4</v>
      </c>
      <c r="N27" s="30">
        <f t="shared" si="6"/>
        <v>-14744.4</v>
      </c>
      <c r="O27" s="30">
        <f t="shared" si="6"/>
        <v>-423869.6000000001</v>
      </c>
    </row>
    <row r="28" spans="1:15" ht="18.75" customHeight="1">
      <c r="A28" s="26" t="s">
        <v>40</v>
      </c>
      <c r="B28" s="31">
        <f>+B29</f>
        <v>-52360</v>
      </c>
      <c r="C28" s="31">
        <f>+C29</f>
        <v>-51686.8</v>
      </c>
      <c r="D28" s="31">
        <f aca="true" t="shared" si="7" ref="D28:O28">+D29</f>
        <v>-41927.6</v>
      </c>
      <c r="E28" s="31">
        <f t="shared" si="7"/>
        <v>-7625.2</v>
      </c>
      <c r="F28" s="31">
        <f t="shared" si="7"/>
        <v>-26536.4</v>
      </c>
      <c r="G28" s="31">
        <f t="shared" si="7"/>
        <v>-43269.6</v>
      </c>
      <c r="H28" s="31">
        <f t="shared" si="7"/>
        <v>-10027.6</v>
      </c>
      <c r="I28" s="31">
        <f t="shared" si="7"/>
        <v>-54577.6</v>
      </c>
      <c r="J28" s="31">
        <f t="shared" si="7"/>
        <v>-39098.4</v>
      </c>
      <c r="K28" s="31">
        <f t="shared" si="7"/>
        <v>-35336.4</v>
      </c>
      <c r="L28" s="31">
        <f t="shared" si="7"/>
        <v>-29427.2</v>
      </c>
      <c r="M28" s="31">
        <f t="shared" si="7"/>
        <v>-17252.4</v>
      </c>
      <c r="N28" s="31">
        <f t="shared" si="7"/>
        <v>-14744.4</v>
      </c>
      <c r="O28" s="31">
        <f t="shared" si="7"/>
        <v>-423869.6000000001</v>
      </c>
    </row>
    <row r="29" spans="1:26" ht="18.75" customHeight="1">
      <c r="A29" s="27" t="s">
        <v>41</v>
      </c>
      <c r="B29" s="16">
        <f>ROUND((-B9)*$G$3,2)</f>
        <v>-52360</v>
      </c>
      <c r="C29" s="16">
        <f aca="true" t="shared" si="8" ref="C29:N29">ROUND((-C9)*$G$3,2)</f>
        <v>-51686.8</v>
      </c>
      <c r="D29" s="16">
        <f t="shared" si="8"/>
        <v>-41927.6</v>
      </c>
      <c r="E29" s="16">
        <f t="shared" si="8"/>
        <v>-7625.2</v>
      </c>
      <c r="F29" s="16">
        <f t="shared" si="8"/>
        <v>-26536.4</v>
      </c>
      <c r="G29" s="16">
        <f t="shared" si="8"/>
        <v>-43269.6</v>
      </c>
      <c r="H29" s="16">
        <f t="shared" si="8"/>
        <v>-10027.6</v>
      </c>
      <c r="I29" s="16">
        <f t="shared" si="8"/>
        <v>-54577.6</v>
      </c>
      <c r="J29" s="16">
        <f t="shared" si="8"/>
        <v>-39098.4</v>
      </c>
      <c r="K29" s="16">
        <f t="shared" si="8"/>
        <v>-35336.4</v>
      </c>
      <c r="L29" s="16">
        <f t="shared" si="8"/>
        <v>-29427.2</v>
      </c>
      <c r="M29" s="16">
        <f t="shared" si="8"/>
        <v>-17252.4</v>
      </c>
      <c r="N29" s="16">
        <f t="shared" si="8"/>
        <v>-14744.4</v>
      </c>
      <c r="O29" s="32">
        <f aca="true" t="shared" si="9" ref="O29:O46">SUM(B29:N29)</f>
        <v>-423869.6000000001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897371.33</v>
      </c>
      <c r="C44" s="36">
        <f t="shared" si="11"/>
        <v>676320.2899999998</v>
      </c>
      <c r="D44" s="36">
        <f t="shared" si="11"/>
        <v>619067.06</v>
      </c>
      <c r="E44" s="36">
        <f t="shared" si="11"/>
        <v>169798.86999999997</v>
      </c>
      <c r="F44" s="36">
        <f t="shared" si="11"/>
        <v>638787.1599999999</v>
      </c>
      <c r="G44" s="36">
        <f t="shared" si="11"/>
        <v>870141.2599999999</v>
      </c>
      <c r="H44" s="36">
        <f t="shared" si="11"/>
        <v>196925.63</v>
      </c>
      <c r="I44" s="36">
        <f t="shared" si="11"/>
        <v>657604.09</v>
      </c>
      <c r="J44" s="36">
        <f t="shared" si="11"/>
        <v>599845.28</v>
      </c>
      <c r="K44" s="36">
        <f t="shared" si="11"/>
        <v>796904.11</v>
      </c>
      <c r="L44" s="36">
        <f t="shared" si="11"/>
        <v>727744.51</v>
      </c>
      <c r="M44" s="36">
        <f t="shared" si="11"/>
        <v>401220.36999999994</v>
      </c>
      <c r="N44" s="36">
        <f t="shared" si="11"/>
        <v>222549.96</v>
      </c>
      <c r="O44" s="36">
        <f>SUM(B44:N44)</f>
        <v>7474279.92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897371.33</v>
      </c>
      <c r="C50" s="51">
        <f t="shared" si="12"/>
        <v>676320.29</v>
      </c>
      <c r="D50" s="51">
        <f t="shared" si="12"/>
        <v>619067.05</v>
      </c>
      <c r="E50" s="51">
        <f t="shared" si="12"/>
        <v>169798.87</v>
      </c>
      <c r="F50" s="51">
        <f t="shared" si="12"/>
        <v>638787.16</v>
      </c>
      <c r="G50" s="51">
        <f t="shared" si="12"/>
        <v>870141.26</v>
      </c>
      <c r="H50" s="51">
        <f t="shared" si="12"/>
        <v>196925.64</v>
      </c>
      <c r="I50" s="51">
        <f t="shared" si="12"/>
        <v>657604.09</v>
      </c>
      <c r="J50" s="51">
        <f t="shared" si="12"/>
        <v>599845.27</v>
      </c>
      <c r="K50" s="51">
        <f t="shared" si="12"/>
        <v>796904.11</v>
      </c>
      <c r="L50" s="51">
        <f t="shared" si="12"/>
        <v>727744.51</v>
      </c>
      <c r="M50" s="51">
        <f t="shared" si="12"/>
        <v>401220.37</v>
      </c>
      <c r="N50" s="51">
        <f t="shared" si="12"/>
        <v>222549.97</v>
      </c>
      <c r="O50" s="36">
        <f t="shared" si="12"/>
        <v>7474279.920000001</v>
      </c>
      <c r="Q50"/>
    </row>
    <row r="51" spans="1:18" ht="18.75" customHeight="1">
      <c r="A51" s="26" t="s">
        <v>59</v>
      </c>
      <c r="B51" s="51">
        <v>734702.57</v>
      </c>
      <c r="C51" s="51">
        <v>495807.21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1230509.78</v>
      </c>
      <c r="P51"/>
      <c r="Q51"/>
      <c r="R51" s="43"/>
    </row>
    <row r="52" spans="1:16" ht="18.75" customHeight="1">
      <c r="A52" s="26" t="s">
        <v>60</v>
      </c>
      <c r="B52" s="51">
        <v>162668.76</v>
      </c>
      <c r="C52" s="51">
        <v>180513.08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343181.83999999997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619067.05</v>
      </c>
      <c r="E53" s="52">
        <v>0</v>
      </c>
      <c r="F53" s="52">
        <v>0</v>
      </c>
      <c r="G53" s="52">
        <v>0</v>
      </c>
      <c r="H53" s="51">
        <v>196925.64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815992.6900000001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169798.87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169798.87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638787.16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638787.16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870141.26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870141.26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657604.09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657604.09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599845.27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599845.27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796904.11</v>
      </c>
      <c r="L59" s="31">
        <v>727744.51</v>
      </c>
      <c r="M59" s="52">
        <v>0</v>
      </c>
      <c r="N59" s="52">
        <v>0</v>
      </c>
      <c r="O59" s="36">
        <f t="shared" si="13"/>
        <v>1524648.62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401220.37</v>
      </c>
      <c r="N60" s="52">
        <v>0</v>
      </c>
      <c r="O60" s="36">
        <f t="shared" si="13"/>
        <v>401220.37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222549.97</v>
      </c>
      <c r="O61" s="55">
        <f t="shared" si="13"/>
        <v>222549.97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2020-11-24T17:36:11Z</dcterms:modified>
  <cp:category/>
  <cp:version/>
  <cp:contentType/>
  <cp:contentStatus/>
</cp:coreProperties>
</file>