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<sst xmlns="http://schemas.openxmlformats.org/spreadsheetml/2006/main" count="79" uniqueCount="76">
  <si>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</si>
  <si>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</si>
  <si>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</si>
  <si>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</si>
  <si>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</si>
  <si>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</si>
  <si>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</si>
  <si>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</si>
  <si>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</si>
  <si>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</si>
  <si>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</si>
  <si>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</si>
  <si>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</si>
  <si>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</si>
  <si>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</si>
  <si>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</si>
  <si>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</si>
  <si>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</si>
  <si>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</si>
  <si>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</si>
  <si>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</si>
  <si>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</si>
  <si>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</si>
  <si>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</si>
  <si>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</si>
  <si>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</si>
  <si>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</si>
  <si>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</si>
  <si>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</si>
  <si>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</si>
  <si>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</si>
  <si>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</si>
  <si>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</si>
  <si>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</si>
  <si>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</si>
  <si>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</si>
  <si>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</si>
  <si>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</si>
  <si>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</si>
  <si>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</si>
  <si>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</si>
  <si>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</si>
  <si>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</si>
  <si>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</si>
  <si>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</si>
  <si>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</si>
  <si>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</si>
  <si>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</si>
  <si>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</si>
  <si>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</si>
  <si>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</si>
  <si>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</si>
  <si>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</si>
  <si>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</si>
  <si>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</si>
  <si>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</si>
  <si>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</si>
  <si>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</si>
  <si>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</si>
  <si>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</si>
  <si>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</si>
  <si>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</si>
  <si>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</si>
  <si>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</si>
  <si>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</si>
  <si>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</si>
  <si>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</si>
  <si>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</si>
  <si>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</si>
  <si>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</si>
  <si>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</si>
  <si>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</si>
  <si>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</si>
  <si>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</si>
  <si>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</si>
  <si>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15/11/20 - VENCIMENTO 20/11/20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</si>
</sst>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194212</v>
      </c>
      <c r="C7" s="9">
        <f t="shared" si="0"/>
        <v>123350</v>
      </c>
      <c r="D7" s="9">
        <f t="shared" si="0"/>
        <v>138252</v>
      </c>
      <c r="E7" s="9">
        <f t="shared" si="0"/>
        <v>27077</v>
      </c>
      <c r="F7" s="9">
        <f t="shared" si="0"/>
        <v>99806</v>
      </c>
      <c r="G7" s="9">
        <f t="shared" si="0"/>
        <v>133361</v>
      </c>
      <c r="H7" s="9">
        <f t="shared" si="0"/>
        <v>17106</v>
      </c>
      <c r="I7" s="9">
        <f t="shared" si="0"/>
        <v>108047</v>
      </c>
      <c r="J7" s="9">
        <f t="shared" si="0"/>
        <v>115704</v>
      </c>
      <c r="K7" s="9">
        <f t="shared" si="0"/>
        <v>170232</v>
      </c>
      <c r="L7" s="9">
        <f t="shared" si="0"/>
        <v>132999</v>
      </c>
      <c r="M7" s="9">
        <f t="shared" si="0"/>
        <v>47912</v>
      </c>
      <c r="N7" s="9">
        <f t="shared" si="0"/>
        <v>25171</v>
      </c>
      <c r="O7" s="9">
        <f t="shared" si="0"/>
        <v>1333229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11890</v>
      </c>
      <c r="C8" s="11">
        <f t="shared" si="1"/>
        <v>9867</v>
      </c>
      <c r="D8" s="11">
        <f t="shared" si="1"/>
        <v>8973</v>
      </c>
      <c r="E8" s="11">
        <f t="shared" si="1"/>
        <v>1279</v>
      </c>
      <c r="F8" s="11">
        <f t="shared" si="1"/>
        <v>6051</v>
      </c>
      <c r="G8" s="11">
        <f t="shared" si="1"/>
        <v>8448</v>
      </c>
      <c r="H8" s="11">
        <f t="shared" si="1"/>
        <v>1448</v>
      </c>
      <c r="I8" s="11">
        <f t="shared" si="1"/>
        <v>9782</v>
      </c>
      <c r="J8" s="11">
        <f t="shared" si="1"/>
        <v>7729</v>
      </c>
      <c r="K8" s="11">
        <f t="shared" si="1"/>
        <v>8296</v>
      </c>
      <c r="L8" s="11">
        <f t="shared" si="1"/>
        <v>6722</v>
      </c>
      <c r="M8" s="11">
        <f t="shared" si="1"/>
        <v>2909</v>
      </c>
      <c r="N8" s="11">
        <f t="shared" si="1"/>
        <v>1810</v>
      </c>
      <c r="O8" s="11">
        <f t="shared" si="1"/>
        <v>85204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11890</v>
      </c>
      <c r="C9" s="11">
        <v>9867</v>
      </c>
      <c r="D9" s="11">
        <v>8973</v>
      </c>
      <c r="E9" s="11">
        <v>1279</v>
      </c>
      <c r="F9" s="11">
        <v>6051</v>
      </c>
      <c r="G9" s="11">
        <v>8448</v>
      </c>
      <c r="H9" s="11">
        <v>1448</v>
      </c>
      <c r="I9" s="11">
        <v>9780</v>
      </c>
      <c r="J9" s="11">
        <v>7729</v>
      </c>
      <c r="K9" s="11">
        <v>8289</v>
      </c>
      <c r="L9" s="11">
        <v>6722</v>
      </c>
      <c r="M9" s="11">
        <v>2901</v>
      </c>
      <c r="N9" s="11">
        <v>1810</v>
      </c>
      <c r="O9" s="11">
        <f>SUM(B9:N9)</f>
        <v>85187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7</v>
      </c>
      <c r="L10" s="13">
        <v>0</v>
      </c>
      <c r="M10" s="13">
        <v>8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182322</v>
      </c>
      <c r="C11" s="13">
        <v>113483</v>
      </c>
      <c r="D11" s="13">
        <v>129279</v>
      </c>
      <c r="E11" s="13">
        <v>25798</v>
      </c>
      <c r="F11" s="13">
        <v>93755</v>
      </c>
      <c r="G11" s="13">
        <v>124913</v>
      </c>
      <c r="H11" s="13">
        <v>15658</v>
      </c>
      <c r="I11" s="13">
        <v>98265</v>
      </c>
      <c r="J11" s="13">
        <v>107975</v>
      </c>
      <c r="K11" s="13">
        <v>161936</v>
      </c>
      <c r="L11" s="13">
        <v>126277</v>
      </c>
      <c r="M11" s="13">
        <v>45003</v>
      </c>
      <c r="N11" s="13">
        <v>23361</v>
      </c>
      <c r="O11" s="11">
        <f>SUM(B11:N11)</f>
        <v>1248025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1.289980817009828</v>
      </c>
      <c r="C15" s="19">
        <v>1.236115047766641</v>
      </c>
      <c r="D15" s="19">
        <v>1.316341826835509</v>
      </c>
      <c r="E15" s="19">
        <v>0.92461890183633</v>
      </c>
      <c r="F15" s="19">
        <v>1.619218954158225</v>
      </c>
      <c r="G15" s="19">
        <v>1.564711113469821</v>
      </c>
      <c r="H15" s="19">
        <v>1.411576566934083</v>
      </c>
      <c r="I15" s="19">
        <v>1.422978119582012</v>
      </c>
      <c r="J15" s="19">
        <v>1.190541226796284</v>
      </c>
      <c r="K15" s="19">
        <v>1.290569814036993</v>
      </c>
      <c r="L15" s="19">
        <v>1.39218597728133</v>
      </c>
      <c r="M15" s="19">
        <v>1.45080339367188</v>
      </c>
      <c r="N15" s="19">
        <v>1.446408466308694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580537.7100000001</v>
      </c>
      <c r="C17" s="24">
        <f aca="true" t="shared" si="2" ref="C17:N17">C18+C19+C20+C21+C22+C23+C24+C25</f>
        <v>376319.98</v>
      </c>
      <c r="D17" s="24">
        <f t="shared" si="2"/>
        <v>375818.56</v>
      </c>
      <c r="E17" s="24">
        <f t="shared" si="2"/>
        <v>89818.44999999998</v>
      </c>
      <c r="F17" s="24">
        <f t="shared" si="2"/>
        <v>374194.44</v>
      </c>
      <c r="G17" s="24">
        <f t="shared" si="2"/>
        <v>398029.98</v>
      </c>
      <c r="H17" s="24">
        <f t="shared" si="2"/>
        <v>55291.719999999994</v>
      </c>
      <c r="I17" s="24">
        <f t="shared" si="2"/>
        <v>369793.4799999999</v>
      </c>
      <c r="J17" s="24">
        <f t="shared" si="2"/>
        <v>319577.5</v>
      </c>
      <c r="K17" s="24">
        <f t="shared" si="2"/>
        <v>500835.9</v>
      </c>
      <c r="L17" s="24">
        <f t="shared" si="2"/>
        <v>484822.99</v>
      </c>
      <c r="M17" s="24">
        <f t="shared" si="2"/>
        <v>214908.99</v>
      </c>
      <c r="N17" s="24">
        <f t="shared" si="2"/>
        <v>96254.12</v>
      </c>
      <c r="O17" s="24">
        <f>O18+O19+O20+O21+O22+O23+O24+O25</f>
        <v>4236203.82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433908.45</v>
      </c>
      <c r="C18" s="30">
        <f t="shared" si="3"/>
        <v>284630.13</v>
      </c>
      <c r="D18" s="30">
        <f t="shared" si="3"/>
        <v>279711.45</v>
      </c>
      <c r="E18" s="30">
        <f t="shared" si="3"/>
        <v>93716.2</v>
      </c>
      <c r="F18" s="30">
        <f t="shared" si="3"/>
        <v>233965.23</v>
      </c>
      <c r="G18" s="30">
        <f t="shared" si="3"/>
        <v>256999.98</v>
      </c>
      <c r="H18" s="30">
        <f t="shared" si="3"/>
        <v>44200.19</v>
      </c>
      <c r="I18" s="30">
        <f t="shared" si="3"/>
        <v>247341.19</v>
      </c>
      <c r="J18" s="30">
        <f t="shared" si="3"/>
        <v>266593.59</v>
      </c>
      <c r="K18" s="30">
        <f t="shared" si="3"/>
        <v>371003.62</v>
      </c>
      <c r="L18" s="30">
        <f t="shared" si="3"/>
        <v>329890.72</v>
      </c>
      <c r="M18" s="30">
        <f t="shared" si="3"/>
        <v>137291.84</v>
      </c>
      <c r="N18" s="30">
        <f t="shared" si="3"/>
        <v>65182.82</v>
      </c>
      <c r="O18" s="30">
        <f aca="true" t="shared" si="4" ref="O18:O25">SUM(B18:N18)</f>
        <v>3044435.4099999997</v>
      </c>
    </row>
    <row r="19" spans="1:23" ht="18.75" customHeight="1">
      <c r="A19" s="26" t="s">
        <v>35</v>
      </c>
      <c r="B19" s="30">
        <f>IF(B15&lt;&gt;0,ROUND((B15-1)*B18,2),0)</f>
        <v>125825.13</v>
      </c>
      <c r="C19" s="30">
        <f aca="true" t="shared" si="5" ref="C19:N19">IF(C15&lt;&gt;0,ROUND((C15-1)*C18,2),0)</f>
        <v>67205.46</v>
      </c>
      <c r="D19" s="30">
        <f t="shared" si="5"/>
        <v>88484.43</v>
      </c>
      <c r="E19" s="30">
        <f t="shared" si="5"/>
        <v>-7064.43</v>
      </c>
      <c r="F19" s="30">
        <f t="shared" si="5"/>
        <v>144875.71</v>
      </c>
      <c r="G19" s="30">
        <f t="shared" si="5"/>
        <v>145130.74</v>
      </c>
      <c r="H19" s="30">
        <f t="shared" si="5"/>
        <v>18191.76</v>
      </c>
      <c r="I19" s="30">
        <f t="shared" si="5"/>
        <v>104619.91</v>
      </c>
      <c r="J19" s="30">
        <f t="shared" si="5"/>
        <v>50797.07</v>
      </c>
      <c r="K19" s="30">
        <f t="shared" si="5"/>
        <v>107802.45</v>
      </c>
      <c r="L19" s="30">
        <f t="shared" si="5"/>
        <v>129378.51</v>
      </c>
      <c r="M19" s="30">
        <f t="shared" si="5"/>
        <v>61891.63</v>
      </c>
      <c r="N19" s="30">
        <f t="shared" si="5"/>
        <v>29098.16</v>
      </c>
      <c r="O19" s="30">
        <f t="shared" si="4"/>
        <v>1066236.53</v>
      </c>
      <c r="W19" s="62"/>
    </row>
    <row r="20" spans="1:15" ht="18.75" customHeight="1">
      <c r="A20" s="26" t="s">
        <v>36</v>
      </c>
      <c r="B20" s="30">
        <v>27105.53</v>
      </c>
      <c r="C20" s="30">
        <v>18930.56</v>
      </c>
      <c r="D20" s="30">
        <v>12139.14</v>
      </c>
      <c r="E20" s="30">
        <v>4789.84</v>
      </c>
      <c r="F20" s="30">
        <v>10784.53</v>
      </c>
      <c r="G20" s="30">
        <v>14592.92</v>
      </c>
      <c r="H20" s="30">
        <v>2086.88</v>
      </c>
      <c r="I20" s="30">
        <v>12531.51</v>
      </c>
      <c r="J20" s="30">
        <v>12644.17</v>
      </c>
      <c r="K20" s="30">
        <v>22571.77</v>
      </c>
      <c r="L20" s="30">
        <v>24101.6</v>
      </c>
      <c r="M20" s="30">
        <v>8100</v>
      </c>
      <c r="N20" s="30">
        <v>4052.99</v>
      </c>
      <c r="O20" s="30">
        <f t="shared" si="4"/>
        <v>174431.43999999997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-1657.53</v>
      </c>
      <c r="C23" s="30">
        <v>-4192.02</v>
      </c>
      <c r="D23" s="30">
        <v>-2767.45</v>
      </c>
      <c r="E23" s="30">
        <v>-742.7</v>
      </c>
      <c r="F23" s="30">
        <v>-1367.99</v>
      </c>
      <c r="G23" s="30">
        <v>-6685.91</v>
      </c>
      <c r="H23" s="30">
        <v>-3030.12</v>
      </c>
      <c r="I23" s="30">
        <v>-157.4</v>
      </c>
      <c r="J23" s="30">
        <v>-8455.62</v>
      </c>
      <c r="K23" s="30">
        <v>-1617.59</v>
      </c>
      <c r="L23" s="30">
        <v>-1647.87</v>
      </c>
      <c r="M23" s="30">
        <v>-423.78</v>
      </c>
      <c r="N23" s="30">
        <v>-67.83</v>
      </c>
      <c r="O23" s="30">
        <f t="shared" si="4"/>
        <v>-32813.81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-43710</v>
      </c>
      <c r="C24" s="30">
        <v>-29510.17</v>
      </c>
      <c r="D24" s="30">
        <v>-29962.5</v>
      </c>
      <c r="E24" s="30">
        <v>-7725.3</v>
      </c>
      <c r="F24" s="30">
        <v>-30627.38</v>
      </c>
      <c r="G24" s="30">
        <v>-35662.7</v>
      </c>
      <c r="H24" s="30">
        <v>-6156.99</v>
      </c>
      <c r="I24" s="30">
        <v>-31077.27</v>
      </c>
      <c r="J24" s="30">
        <v>-25249.74</v>
      </c>
      <c r="K24" s="30">
        <v>-36070.6</v>
      </c>
      <c r="L24" s="30">
        <v>-33966.54</v>
      </c>
      <c r="M24" s="30">
        <v>-18708.69</v>
      </c>
      <c r="N24" s="30">
        <v>-10764.6</v>
      </c>
      <c r="O24" s="30">
        <f t="shared" si="4"/>
        <v>-339192.4799999999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306690.85000000003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-52316</v>
      </c>
      <c r="C27" s="30">
        <f>+C28+C30+C41+C42+C45-C46</f>
        <v>-43414.8</v>
      </c>
      <c r="D27" s="30">
        <f t="shared" si="6"/>
        <v>-39481.2</v>
      </c>
      <c r="E27" s="30">
        <f t="shared" si="6"/>
        <v>-5627.6</v>
      </c>
      <c r="F27" s="30">
        <f t="shared" si="6"/>
        <v>-26624.4</v>
      </c>
      <c r="G27" s="30">
        <f t="shared" si="6"/>
        <v>-37171.2</v>
      </c>
      <c r="H27" s="30">
        <f t="shared" si="6"/>
        <v>-6371.2</v>
      </c>
      <c r="I27" s="30">
        <f t="shared" si="6"/>
        <v>-43032</v>
      </c>
      <c r="J27" s="30">
        <f t="shared" si="6"/>
        <v>-34007.6</v>
      </c>
      <c r="K27" s="30">
        <f t="shared" si="6"/>
        <v>-36471.6</v>
      </c>
      <c r="L27" s="30">
        <f t="shared" si="6"/>
        <v>-29576.8</v>
      </c>
      <c r="M27" s="30">
        <f t="shared" si="6"/>
        <v>-12764.4</v>
      </c>
      <c r="N27" s="30">
        <f t="shared" si="6"/>
        <v>-7964</v>
      </c>
      <c r="O27" s="30">
        <f t="shared" si="6"/>
        <v>-374822.8</v>
      </c>
    </row>
    <row r="28" spans="1:15" ht="18.75" customHeight="1">
      <c r="A28" s="26" t="s">
        <v>40</v>
      </c>
      <c r="B28" s="31">
        <f>+B29</f>
        <v>-52316</v>
      </c>
      <c r="C28" s="31">
        <f>+C29</f>
        <v>-43414.8</v>
      </c>
      <c r="D28" s="31">
        <f aca="true" t="shared" si="7" ref="D28:O28">+D29</f>
        <v>-39481.2</v>
      </c>
      <c r="E28" s="31">
        <f t="shared" si="7"/>
        <v>-5627.6</v>
      </c>
      <c r="F28" s="31">
        <f t="shared" si="7"/>
        <v>-26624.4</v>
      </c>
      <c r="G28" s="31">
        <f t="shared" si="7"/>
        <v>-37171.2</v>
      </c>
      <c r="H28" s="31">
        <f t="shared" si="7"/>
        <v>-6371.2</v>
      </c>
      <c r="I28" s="31">
        <f t="shared" si="7"/>
        <v>-43032</v>
      </c>
      <c r="J28" s="31">
        <f t="shared" si="7"/>
        <v>-34007.6</v>
      </c>
      <c r="K28" s="31">
        <f t="shared" si="7"/>
        <v>-36471.6</v>
      </c>
      <c r="L28" s="31">
        <f t="shared" si="7"/>
        <v>-29576.8</v>
      </c>
      <c r="M28" s="31">
        <f t="shared" si="7"/>
        <v>-12764.4</v>
      </c>
      <c r="N28" s="31">
        <f t="shared" si="7"/>
        <v>-7964</v>
      </c>
      <c r="O28" s="31">
        <f t="shared" si="7"/>
        <v>-374822.8</v>
      </c>
    </row>
    <row r="29" spans="1:26" ht="18.75" customHeight="1">
      <c r="A29" s="27" t="s">
        <v>41</v>
      </c>
      <c r="B29" s="16">
        <f>ROUND((-B9)*$G$3,2)</f>
        <v>-52316</v>
      </c>
      <c r="C29" s="16">
        <f aca="true" t="shared" si="8" ref="C29:N29">ROUND((-C9)*$G$3,2)</f>
        <v>-43414.8</v>
      </c>
      <c r="D29" s="16">
        <f t="shared" si="8"/>
        <v>-39481.2</v>
      </c>
      <c r="E29" s="16">
        <f t="shared" si="8"/>
        <v>-5627.6</v>
      </c>
      <c r="F29" s="16">
        <f t="shared" si="8"/>
        <v>-26624.4</v>
      </c>
      <c r="G29" s="16">
        <f t="shared" si="8"/>
        <v>-37171.2</v>
      </c>
      <c r="H29" s="16">
        <f t="shared" si="8"/>
        <v>-6371.2</v>
      </c>
      <c r="I29" s="16">
        <f t="shared" si="8"/>
        <v>-43032</v>
      </c>
      <c r="J29" s="16">
        <f t="shared" si="8"/>
        <v>-34007.6</v>
      </c>
      <c r="K29" s="16">
        <f t="shared" si="8"/>
        <v>-36471.6</v>
      </c>
      <c r="L29" s="16">
        <f t="shared" si="8"/>
        <v>-29576.8</v>
      </c>
      <c r="M29" s="16">
        <f t="shared" si="8"/>
        <v>-12764.4</v>
      </c>
      <c r="N29" s="16">
        <f t="shared" si="8"/>
        <v>-7964</v>
      </c>
      <c r="O29" s="32">
        <f aca="true" t="shared" si="9" ref="O29:O46">SUM(B29:N29)</f>
        <v>-374822.8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528221.7100000001</v>
      </c>
      <c r="C44" s="36">
        <f t="shared" si="11"/>
        <v>332905.18</v>
      </c>
      <c r="D44" s="36">
        <f t="shared" si="11"/>
        <v>336337.36</v>
      </c>
      <c r="E44" s="36">
        <f t="shared" si="11"/>
        <v>84190.84999999998</v>
      </c>
      <c r="F44" s="36">
        <f t="shared" si="11"/>
        <v>347570.04</v>
      </c>
      <c r="G44" s="36">
        <f t="shared" si="11"/>
        <v>360858.77999999997</v>
      </c>
      <c r="H44" s="36">
        <f t="shared" si="11"/>
        <v>48920.52</v>
      </c>
      <c r="I44" s="36">
        <f t="shared" si="11"/>
        <v>326761.4799999999</v>
      </c>
      <c r="J44" s="36">
        <f t="shared" si="11"/>
        <v>285569.9</v>
      </c>
      <c r="K44" s="36">
        <f t="shared" si="11"/>
        <v>464364.30000000005</v>
      </c>
      <c r="L44" s="36">
        <f t="shared" si="11"/>
        <v>455246.19</v>
      </c>
      <c r="M44" s="36">
        <f t="shared" si="11"/>
        <v>202144.59</v>
      </c>
      <c r="N44" s="36">
        <f t="shared" si="11"/>
        <v>88290.12</v>
      </c>
      <c r="O44" s="36">
        <f>SUM(B44:N44)</f>
        <v>3861381.02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528221.7</v>
      </c>
      <c r="C50" s="51">
        <f t="shared" si="12"/>
        <v>332905.17</v>
      </c>
      <c r="D50" s="51">
        <f t="shared" si="12"/>
        <v>336337.36</v>
      </c>
      <c r="E50" s="51">
        <f t="shared" si="12"/>
        <v>84190.85</v>
      </c>
      <c r="F50" s="51">
        <f t="shared" si="12"/>
        <v>347570.03</v>
      </c>
      <c r="G50" s="51">
        <f t="shared" si="12"/>
        <v>360858.79</v>
      </c>
      <c r="H50" s="51">
        <f t="shared" si="12"/>
        <v>48920.53</v>
      </c>
      <c r="I50" s="51">
        <f t="shared" si="12"/>
        <v>326761.48</v>
      </c>
      <c r="J50" s="51">
        <f t="shared" si="12"/>
        <v>285569.9</v>
      </c>
      <c r="K50" s="51">
        <f t="shared" si="12"/>
        <v>464364.3</v>
      </c>
      <c r="L50" s="51">
        <f t="shared" si="12"/>
        <v>455246.19</v>
      </c>
      <c r="M50" s="51">
        <f t="shared" si="12"/>
        <v>202144.58</v>
      </c>
      <c r="N50" s="51">
        <f t="shared" si="12"/>
        <v>88290.13</v>
      </c>
      <c r="O50" s="36">
        <f t="shared" si="12"/>
        <v>3861381.01</v>
      </c>
      <c r="Q50"/>
    </row>
    <row r="51" spans="1:18" ht="18.75" customHeight="1">
      <c r="A51" s="26" t="s">
        <v>59</v>
      </c>
      <c r="B51" s="51">
        <v>434762.31</v>
      </c>
      <c r="C51" s="51">
        <v>249917.33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684679.64</v>
      </c>
      <c r="P51"/>
      <c r="Q51"/>
      <c r="R51" s="43"/>
    </row>
    <row r="52" spans="1:16" ht="18.75" customHeight="1">
      <c r="A52" s="26" t="s">
        <v>60</v>
      </c>
      <c r="B52" s="51">
        <v>93459.39</v>
      </c>
      <c r="C52" s="51">
        <v>82987.84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176447.22999999998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336337.36</v>
      </c>
      <c r="E53" s="52">
        <v>0</v>
      </c>
      <c r="F53" s="52">
        <v>0</v>
      </c>
      <c r="G53" s="52">
        <v>0</v>
      </c>
      <c r="H53" s="51">
        <v>48920.53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385257.89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84190.85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84190.85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347570.03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347570.03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360858.79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360858.79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326761.48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326761.48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285569.9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285569.9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464364.3</v>
      </c>
      <c r="L59" s="31">
        <v>455246.19</v>
      </c>
      <c r="M59" s="52">
        <v>0</v>
      </c>
      <c r="N59" s="52">
        <v>0</v>
      </c>
      <c r="O59" s="36">
        <f t="shared" si="13"/>
        <v>919610.49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202144.58</v>
      </c>
      <c r="N60" s="52">
        <v>0</v>
      </c>
      <c r="O60" s="36">
        <f t="shared" si="13"/>
        <v>202144.58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88290.13</v>
      </c>
      <c r="O61" s="55">
        <f t="shared" si="13"/>
        <v>88290.13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2020-11-23T17:06:05Z</dcterms:modified>
  <cp:category/>
  <cp:version/>
  <cp:contentType/>
  <cp:contentStatus/>
</cp:coreProperties>
</file>