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<sst xmlns="http://schemas.openxmlformats.org/spreadsheetml/2006/main" count="79" uniqueCount="76">
  <si>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</si>
  <si>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</si>
  <si>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</si>
  <si>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</si>
  <si>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</si>
  <si>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</si>
  <si>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</si>
  <si>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</si>
  <si>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</si>
  <si>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</si>
  <si>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</si>
  <si>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</si>
  <si>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</si>
  <si>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</si>
  <si>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</si>
  <si>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</si>
  <si>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</si>
  <si>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</si>
  <si>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</si>
  <si>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</si>
  <si>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</si>
  <si>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</si>
  <si>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</si>
  <si>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</si>
  <si>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</si>
  <si>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</si>
  <si>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</si>
  <si>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</si>
  <si>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</si>
  <si>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</si>
  <si>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</si>
  <si>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</si>
  <si>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</si>
  <si>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</si>
  <si>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</si>
  <si>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</si>
  <si>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</si>
  <si>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</si>
  <si>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</si>
  <si>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</si>
  <si>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</si>
  <si>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</si>
  <si>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</si>
  <si>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</si>
  <si>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</si>
  <si>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</si>
  <si>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</si>
  <si>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</si>
  <si>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</si>
  <si>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</si>
  <si>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</si>
  <si>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</si>
  <si>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</si>
  <si>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</si>
  <si>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</si>
  <si>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</si>
  <si>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</si>
  <si>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</si>
  <si>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</si>
  <si>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</si>
  <si>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</si>
  <si>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</si>
  <si>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</si>
  <si>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</si>
  <si>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</si>
  <si>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</si>
  <si>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</si>
  <si>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</si>
  <si>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</si>
  <si>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</si>
  <si>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</si>
  <si>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</si>
  <si>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</si>
  <si>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</si>
  <si>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</si>
  <si>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14/11/20 - VENCIMENTO 20/11/20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</si>
</sst>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234158</v>
      </c>
      <c r="C7" s="9">
        <f t="shared" si="0"/>
        <v>157724</v>
      </c>
      <c r="D7" s="9">
        <f t="shared" si="0"/>
        <v>187313</v>
      </c>
      <c r="E7" s="9">
        <f t="shared" si="0"/>
        <v>37911</v>
      </c>
      <c r="F7" s="9">
        <f t="shared" si="0"/>
        <v>127182</v>
      </c>
      <c r="G7" s="9">
        <f t="shared" si="0"/>
        <v>177876</v>
      </c>
      <c r="H7" s="9">
        <f t="shared" si="0"/>
        <v>26584</v>
      </c>
      <c r="I7" s="9">
        <f t="shared" si="0"/>
        <v>152657</v>
      </c>
      <c r="J7" s="9">
        <f t="shared" si="0"/>
        <v>143727</v>
      </c>
      <c r="K7" s="9">
        <f t="shared" si="0"/>
        <v>202408</v>
      </c>
      <c r="L7" s="9">
        <f t="shared" si="0"/>
        <v>162052</v>
      </c>
      <c r="M7" s="9">
        <f t="shared" si="0"/>
        <v>64143</v>
      </c>
      <c r="N7" s="9">
        <f t="shared" si="0"/>
        <v>39698</v>
      </c>
      <c r="O7" s="9">
        <f t="shared" si="0"/>
        <v>1713433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13183</v>
      </c>
      <c r="C8" s="11">
        <f t="shared" si="1"/>
        <v>12282</v>
      </c>
      <c r="D8" s="11">
        <f t="shared" si="1"/>
        <v>11018</v>
      </c>
      <c r="E8" s="11">
        <f t="shared" si="1"/>
        <v>1786</v>
      </c>
      <c r="F8" s="11">
        <f t="shared" si="1"/>
        <v>6940</v>
      </c>
      <c r="G8" s="11">
        <f t="shared" si="1"/>
        <v>10449</v>
      </c>
      <c r="H8" s="11">
        <f t="shared" si="1"/>
        <v>2142</v>
      </c>
      <c r="I8" s="11">
        <f t="shared" si="1"/>
        <v>12560</v>
      </c>
      <c r="J8" s="11">
        <f t="shared" si="1"/>
        <v>9348</v>
      </c>
      <c r="K8" s="11">
        <f t="shared" si="1"/>
        <v>9064</v>
      </c>
      <c r="L8" s="11">
        <f t="shared" si="1"/>
        <v>7858</v>
      </c>
      <c r="M8" s="11">
        <f t="shared" si="1"/>
        <v>3332</v>
      </c>
      <c r="N8" s="11">
        <f t="shared" si="1"/>
        <v>2844</v>
      </c>
      <c r="O8" s="11">
        <f t="shared" si="1"/>
        <v>102806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13183</v>
      </c>
      <c r="C9" s="11">
        <v>12282</v>
      </c>
      <c r="D9" s="11">
        <v>11018</v>
      </c>
      <c r="E9" s="11">
        <v>1786</v>
      </c>
      <c r="F9" s="11">
        <v>6940</v>
      </c>
      <c r="G9" s="11">
        <v>10449</v>
      </c>
      <c r="H9" s="11">
        <v>2139</v>
      </c>
      <c r="I9" s="11">
        <v>12558</v>
      </c>
      <c r="J9" s="11">
        <v>9348</v>
      </c>
      <c r="K9" s="11">
        <v>9051</v>
      </c>
      <c r="L9" s="11">
        <v>7858</v>
      </c>
      <c r="M9" s="11">
        <v>3330</v>
      </c>
      <c r="N9" s="11">
        <v>2844</v>
      </c>
      <c r="O9" s="11">
        <f>SUM(B9:N9)</f>
        <v>102786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13</v>
      </c>
      <c r="L10" s="13">
        <v>0</v>
      </c>
      <c r="M10" s="13">
        <v>2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220975</v>
      </c>
      <c r="C11" s="13">
        <v>145442</v>
      </c>
      <c r="D11" s="13">
        <v>176295</v>
      </c>
      <c r="E11" s="13">
        <v>36125</v>
      </c>
      <c r="F11" s="13">
        <v>120242</v>
      </c>
      <c r="G11" s="13">
        <v>167427</v>
      </c>
      <c r="H11" s="13">
        <v>24442</v>
      </c>
      <c r="I11" s="13">
        <v>140097</v>
      </c>
      <c r="J11" s="13">
        <v>134379</v>
      </c>
      <c r="K11" s="13">
        <v>193344</v>
      </c>
      <c r="L11" s="13">
        <v>154194</v>
      </c>
      <c r="M11" s="13">
        <v>60811</v>
      </c>
      <c r="N11" s="13">
        <v>36854</v>
      </c>
      <c r="O11" s="11">
        <f>SUM(B11:N11)</f>
        <v>1610627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1.306019643666087</v>
      </c>
      <c r="C15" s="19">
        <v>1.308827708388172</v>
      </c>
      <c r="D15" s="19">
        <v>1.425236296216267</v>
      </c>
      <c r="E15" s="19">
        <v>0.995743422817836</v>
      </c>
      <c r="F15" s="19">
        <v>1.683030516779108</v>
      </c>
      <c r="G15" s="19">
        <v>1.776426762484712</v>
      </c>
      <c r="H15" s="19">
        <v>1.723436539996975</v>
      </c>
      <c r="I15" s="19">
        <v>1.422978119582012</v>
      </c>
      <c r="J15" s="19">
        <v>1.42864947215554</v>
      </c>
      <c r="K15" s="19">
        <v>1.3312176682733</v>
      </c>
      <c r="L15" s="19">
        <v>1.430775364534</v>
      </c>
      <c r="M15" s="19">
        <v>1.468006586894263</v>
      </c>
      <c r="N15" s="19">
        <v>1.456115889120387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704407.75</v>
      </c>
      <c r="C17" s="24">
        <f aca="true" t="shared" si="2" ref="C17:N17">C18+C19+C20+C21+C22+C23+C24+C25</f>
        <v>501652.41</v>
      </c>
      <c r="D17" s="24">
        <f t="shared" si="2"/>
        <v>549234.7799999999</v>
      </c>
      <c r="E17" s="24">
        <f t="shared" si="2"/>
        <v>134024.66</v>
      </c>
      <c r="F17" s="24">
        <f t="shared" si="2"/>
        <v>497750.56999999995</v>
      </c>
      <c r="G17" s="24">
        <f t="shared" si="2"/>
        <v>607649.55</v>
      </c>
      <c r="H17" s="24">
        <f t="shared" si="2"/>
        <v>112122.27999999998</v>
      </c>
      <c r="I17" s="24">
        <f t="shared" si="2"/>
        <v>515507.44999999995</v>
      </c>
      <c r="J17" s="24">
        <f t="shared" si="2"/>
        <v>478249.14999999997</v>
      </c>
      <c r="K17" s="24">
        <f t="shared" si="2"/>
        <v>610873.1599999999</v>
      </c>
      <c r="L17" s="24">
        <f t="shared" si="2"/>
        <v>601207.34</v>
      </c>
      <c r="M17" s="24">
        <f t="shared" si="2"/>
        <v>285548.11999999994</v>
      </c>
      <c r="N17" s="24">
        <f t="shared" si="2"/>
        <v>151643.02</v>
      </c>
      <c r="O17" s="24">
        <f>O18+O19+O20+O21+O22+O23+O24+O25</f>
        <v>5749870.239999998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523155.8</v>
      </c>
      <c r="C18" s="30">
        <f t="shared" si="3"/>
        <v>363948.13</v>
      </c>
      <c r="D18" s="30">
        <f t="shared" si="3"/>
        <v>378971.66</v>
      </c>
      <c r="E18" s="30">
        <f t="shared" si="3"/>
        <v>131213.76</v>
      </c>
      <c r="F18" s="30">
        <f t="shared" si="3"/>
        <v>298140.04</v>
      </c>
      <c r="G18" s="30">
        <f t="shared" si="3"/>
        <v>342784.84</v>
      </c>
      <c r="H18" s="30">
        <f t="shared" si="3"/>
        <v>68690.4</v>
      </c>
      <c r="I18" s="30">
        <f t="shared" si="3"/>
        <v>349462.4</v>
      </c>
      <c r="J18" s="30">
        <f t="shared" si="3"/>
        <v>331161.38</v>
      </c>
      <c r="K18" s="30">
        <f t="shared" si="3"/>
        <v>441128</v>
      </c>
      <c r="L18" s="30">
        <f t="shared" si="3"/>
        <v>401953.78</v>
      </c>
      <c r="M18" s="30">
        <f t="shared" si="3"/>
        <v>183801.77</v>
      </c>
      <c r="N18" s="30">
        <f t="shared" si="3"/>
        <v>102801.94</v>
      </c>
      <c r="O18" s="30">
        <f aca="true" t="shared" si="4" ref="O18:O25">SUM(B18:N18)</f>
        <v>3917213.8999999994</v>
      </c>
    </row>
    <row r="19" spans="1:23" ht="18.75" customHeight="1">
      <c r="A19" s="26" t="s">
        <v>35</v>
      </c>
      <c r="B19" s="30">
        <f>IF(B15&lt;&gt;0,ROUND((B15-1)*B18,2),0)</f>
        <v>160095.95</v>
      </c>
      <c r="C19" s="30">
        <f aca="true" t="shared" si="5" ref="C19:N19">IF(C15&lt;&gt;0,ROUND((C15-1)*C18,2),0)</f>
        <v>112397.27</v>
      </c>
      <c r="D19" s="30">
        <f t="shared" si="5"/>
        <v>161152.51</v>
      </c>
      <c r="E19" s="30">
        <f t="shared" si="5"/>
        <v>-558.52</v>
      </c>
      <c r="F19" s="30">
        <f t="shared" si="5"/>
        <v>203638.75</v>
      </c>
      <c r="G19" s="30">
        <f t="shared" si="5"/>
        <v>266147.32</v>
      </c>
      <c r="H19" s="30">
        <f t="shared" si="5"/>
        <v>49693.15</v>
      </c>
      <c r="I19" s="30">
        <f t="shared" si="5"/>
        <v>147814.95</v>
      </c>
      <c r="J19" s="30">
        <f t="shared" si="5"/>
        <v>141952.15</v>
      </c>
      <c r="K19" s="30">
        <f t="shared" si="5"/>
        <v>146109.39</v>
      </c>
      <c r="L19" s="30">
        <f t="shared" si="5"/>
        <v>173151.79</v>
      </c>
      <c r="M19" s="30">
        <f t="shared" si="5"/>
        <v>86020.44</v>
      </c>
      <c r="N19" s="30">
        <f t="shared" si="5"/>
        <v>46889.6</v>
      </c>
      <c r="O19" s="30">
        <f t="shared" si="4"/>
        <v>1694504.75</v>
      </c>
      <c r="W19" s="62"/>
    </row>
    <row r="20" spans="1:15" ht="18.75" customHeight="1">
      <c r="A20" s="26" t="s">
        <v>36</v>
      </c>
      <c r="B20" s="30">
        <v>27398.39</v>
      </c>
      <c r="C20" s="30">
        <v>19580.38</v>
      </c>
      <c r="D20" s="30">
        <v>13327.12</v>
      </c>
      <c r="E20" s="30">
        <v>4960.26</v>
      </c>
      <c r="F20" s="30">
        <v>11234.51</v>
      </c>
      <c r="G20" s="30">
        <v>16327.81</v>
      </c>
      <c r="H20" s="30">
        <v>2657.84</v>
      </c>
      <c r="I20" s="30">
        <v>12929.23</v>
      </c>
      <c r="J20" s="30">
        <v>14927.67</v>
      </c>
      <c r="K20" s="30">
        <v>24173.07</v>
      </c>
      <c r="L20" s="30">
        <v>24545.61</v>
      </c>
      <c r="M20" s="30">
        <v>8099.27</v>
      </c>
      <c r="N20" s="30">
        <v>4033.4</v>
      </c>
      <c r="O20" s="30">
        <f t="shared" si="4"/>
        <v>184194.56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-1105.02</v>
      </c>
      <c r="C23" s="30">
        <v>-2328.9</v>
      </c>
      <c r="D23" s="30">
        <v>0</v>
      </c>
      <c r="E23" s="30">
        <v>-148.54</v>
      </c>
      <c r="F23" s="30">
        <v>0</v>
      </c>
      <c r="G23" s="30">
        <v>-781.47</v>
      </c>
      <c r="H23" s="30">
        <v>-1346.72</v>
      </c>
      <c r="I23" s="30">
        <v>-157.4</v>
      </c>
      <c r="J23" s="30">
        <v>-2712.18</v>
      </c>
      <c r="K23" s="30">
        <v>-492.31</v>
      </c>
      <c r="L23" s="30">
        <v>-627.76</v>
      </c>
      <c r="M23" s="30">
        <v>-282.52</v>
      </c>
      <c r="N23" s="30">
        <v>0</v>
      </c>
      <c r="O23" s="30">
        <f t="shared" si="4"/>
        <v>-9982.82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-44203.5</v>
      </c>
      <c r="C24" s="30">
        <v>-31200.49</v>
      </c>
      <c r="D24" s="30">
        <v>-32430</v>
      </c>
      <c r="E24" s="30">
        <v>-8287.14</v>
      </c>
      <c r="F24" s="30">
        <v>-31827.07</v>
      </c>
      <c r="G24" s="30">
        <v>-40483.9</v>
      </c>
      <c r="H24" s="30">
        <v>-7572.39</v>
      </c>
      <c r="I24" s="30">
        <v>-31077.27</v>
      </c>
      <c r="J24" s="30">
        <v>-30327.9</v>
      </c>
      <c r="K24" s="30">
        <v>-37191.24</v>
      </c>
      <c r="L24" s="30">
        <v>-34882.65</v>
      </c>
      <c r="M24" s="30">
        <v>-18848.83</v>
      </c>
      <c r="N24" s="30">
        <v>-10834.5</v>
      </c>
      <c r="O24" s="30">
        <f t="shared" si="4"/>
        <v>-359166.88000000006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306690.85000000003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-58005.2</v>
      </c>
      <c r="C27" s="30">
        <f>+C28+C30+C41+C42+C45-C46</f>
        <v>-54040.8</v>
      </c>
      <c r="D27" s="30">
        <f t="shared" si="6"/>
        <v>-48479.2</v>
      </c>
      <c r="E27" s="30">
        <f t="shared" si="6"/>
        <v>-7858.4</v>
      </c>
      <c r="F27" s="30">
        <f t="shared" si="6"/>
        <v>-30536</v>
      </c>
      <c r="G27" s="30">
        <f t="shared" si="6"/>
        <v>-45975.6</v>
      </c>
      <c r="H27" s="30">
        <f t="shared" si="6"/>
        <v>-9411.6</v>
      </c>
      <c r="I27" s="30">
        <f t="shared" si="6"/>
        <v>-55255.2</v>
      </c>
      <c r="J27" s="30">
        <f t="shared" si="6"/>
        <v>-41131.2</v>
      </c>
      <c r="K27" s="30">
        <f t="shared" si="6"/>
        <v>-39824.4</v>
      </c>
      <c r="L27" s="30">
        <f t="shared" si="6"/>
        <v>-34575.2</v>
      </c>
      <c r="M27" s="30">
        <f t="shared" si="6"/>
        <v>-14652</v>
      </c>
      <c r="N27" s="30">
        <f t="shared" si="6"/>
        <v>-12513.6</v>
      </c>
      <c r="O27" s="30">
        <f t="shared" si="6"/>
        <v>-452258.4</v>
      </c>
    </row>
    <row r="28" spans="1:15" ht="18.75" customHeight="1">
      <c r="A28" s="26" t="s">
        <v>40</v>
      </c>
      <c r="B28" s="31">
        <f>+B29</f>
        <v>-58005.2</v>
      </c>
      <c r="C28" s="31">
        <f>+C29</f>
        <v>-54040.8</v>
      </c>
      <c r="D28" s="31">
        <f aca="true" t="shared" si="7" ref="D28:O28">+D29</f>
        <v>-48479.2</v>
      </c>
      <c r="E28" s="31">
        <f t="shared" si="7"/>
        <v>-7858.4</v>
      </c>
      <c r="F28" s="31">
        <f t="shared" si="7"/>
        <v>-30536</v>
      </c>
      <c r="G28" s="31">
        <f t="shared" si="7"/>
        <v>-45975.6</v>
      </c>
      <c r="H28" s="31">
        <f t="shared" si="7"/>
        <v>-9411.6</v>
      </c>
      <c r="I28" s="31">
        <f t="shared" si="7"/>
        <v>-55255.2</v>
      </c>
      <c r="J28" s="31">
        <f t="shared" si="7"/>
        <v>-41131.2</v>
      </c>
      <c r="K28" s="31">
        <f t="shared" si="7"/>
        <v>-39824.4</v>
      </c>
      <c r="L28" s="31">
        <f t="shared" si="7"/>
        <v>-34575.2</v>
      </c>
      <c r="M28" s="31">
        <f t="shared" si="7"/>
        <v>-14652</v>
      </c>
      <c r="N28" s="31">
        <f t="shared" si="7"/>
        <v>-12513.6</v>
      </c>
      <c r="O28" s="31">
        <f t="shared" si="7"/>
        <v>-452258.4</v>
      </c>
    </row>
    <row r="29" spans="1:26" ht="18.75" customHeight="1">
      <c r="A29" s="27" t="s">
        <v>41</v>
      </c>
      <c r="B29" s="16">
        <f>ROUND((-B9)*$G$3,2)</f>
        <v>-58005.2</v>
      </c>
      <c r="C29" s="16">
        <f aca="true" t="shared" si="8" ref="C29:N29">ROUND((-C9)*$G$3,2)</f>
        <v>-54040.8</v>
      </c>
      <c r="D29" s="16">
        <f t="shared" si="8"/>
        <v>-48479.2</v>
      </c>
      <c r="E29" s="16">
        <f t="shared" si="8"/>
        <v>-7858.4</v>
      </c>
      <c r="F29" s="16">
        <f t="shared" si="8"/>
        <v>-30536</v>
      </c>
      <c r="G29" s="16">
        <f t="shared" si="8"/>
        <v>-45975.6</v>
      </c>
      <c r="H29" s="16">
        <f t="shared" si="8"/>
        <v>-9411.6</v>
      </c>
      <c r="I29" s="16">
        <f t="shared" si="8"/>
        <v>-55255.2</v>
      </c>
      <c r="J29" s="16">
        <f t="shared" si="8"/>
        <v>-41131.2</v>
      </c>
      <c r="K29" s="16">
        <f t="shared" si="8"/>
        <v>-39824.4</v>
      </c>
      <c r="L29" s="16">
        <f t="shared" si="8"/>
        <v>-34575.2</v>
      </c>
      <c r="M29" s="16">
        <f t="shared" si="8"/>
        <v>-14652</v>
      </c>
      <c r="N29" s="16">
        <f t="shared" si="8"/>
        <v>-12513.6</v>
      </c>
      <c r="O29" s="32">
        <f aca="true" t="shared" si="9" ref="O29:O46">SUM(B29:N29)</f>
        <v>-452258.4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646402.55</v>
      </c>
      <c r="C44" s="36">
        <f t="shared" si="11"/>
        <v>447611.61</v>
      </c>
      <c r="D44" s="36">
        <f t="shared" si="11"/>
        <v>500755.5799999999</v>
      </c>
      <c r="E44" s="36">
        <f t="shared" si="11"/>
        <v>126166.26000000001</v>
      </c>
      <c r="F44" s="36">
        <f t="shared" si="11"/>
        <v>467214.56999999995</v>
      </c>
      <c r="G44" s="36">
        <f t="shared" si="11"/>
        <v>561673.9500000001</v>
      </c>
      <c r="H44" s="36">
        <f t="shared" si="11"/>
        <v>102710.67999999998</v>
      </c>
      <c r="I44" s="36">
        <f t="shared" si="11"/>
        <v>460252.24999999994</v>
      </c>
      <c r="J44" s="36">
        <f t="shared" si="11"/>
        <v>437117.94999999995</v>
      </c>
      <c r="K44" s="36">
        <f t="shared" si="11"/>
        <v>571048.7599999999</v>
      </c>
      <c r="L44" s="36">
        <f t="shared" si="11"/>
        <v>566632.14</v>
      </c>
      <c r="M44" s="36">
        <f t="shared" si="11"/>
        <v>270896.11999999994</v>
      </c>
      <c r="N44" s="36">
        <f t="shared" si="11"/>
        <v>139129.41999999998</v>
      </c>
      <c r="O44" s="36">
        <f>SUM(B44:N44)</f>
        <v>5297611.84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646402.55</v>
      </c>
      <c r="C50" s="51">
        <f t="shared" si="12"/>
        <v>447611.61</v>
      </c>
      <c r="D50" s="51">
        <f t="shared" si="12"/>
        <v>500755.58</v>
      </c>
      <c r="E50" s="51">
        <f t="shared" si="12"/>
        <v>126166.26</v>
      </c>
      <c r="F50" s="51">
        <f t="shared" si="12"/>
        <v>467214.57</v>
      </c>
      <c r="G50" s="51">
        <f t="shared" si="12"/>
        <v>561673.95</v>
      </c>
      <c r="H50" s="51">
        <f t="shared" si="12"/>
        <v>102710.67</v>
      </c>
      <c r="I50" s="51">
        <f t="shared" si="12"/>
        <v>460252.26</v>
      </c>
      <c r="J50" s="51">
        <f t="shared" si="12"/>
        <v>437117.95</v>
      </c>
      <c r="K50" s="51">
        <f t="shared" si="12"/>
        <v>571048.75</v>
      </c>
      <c r="L50" s="51">
        <f t="shared" si="12"/>
        <v>566632.14</v>
      </c>
      <c r="M50" s="51">
        <f t="shared" si="12"/>
        <v>270896.11</v>
      </c>
      <c r="N50" s="51">
        <f t="shared" si="12"/>
        <v>139129.42</v>
      </c>
      <c r="O50" s="36">
        <f t="shared" si="12"/>
        <v>5297611.819999999</v>
      </c>
      <c r="Q50"/>
    </row>
    <row r="51" spans="1:18" ht="18.75" customHeight="1">
      <c r="A51" s="26" t="s">
        <v>59</v>
      </c>
      <c r="B51" s="51">
        <v>530488.79</v>
      </c>
      <c r="C51" s="51">
        <v>332505.97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862994.76</v>
      </c>
      <c r="P51"/>
      <c r="Q51"/>
      <c r="R51" s="43"/>
    </row>
    <row r="52" spans="1:16" ht="18.75" customHeight="1">
      <c r="A52" s="26" t="s">
        <v>60</v>
      </c>
      <c r="B52" s="51">
        <v>115913.76</v>
      </c>
      <c r="C52" s="51">
        <v>115105.64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231019.4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500755.58</v>
      </c>
      <c r="E53" s="52">
        <v>0</v>
      </c>
      <c r="F53" s="52">
        <v>0</v>
      </c>
      <c r="G53" s="52">
        <v>0</v>
      </c>
      <c r="H53" s="51">
        <v>102710.67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603466.25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126166.26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126166.26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467214.57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467214.57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561673.95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561673.95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460252.26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460252.26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437117.95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437117.95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571048.75</v>
      </c>
      <c r="L59" s="31">
        <v>566632.14</v>
      </c>
      <c r="M59" s="52">
        <v>0</v>
      </c>
      <c r="N59" s="52">
        <v>0</v>
      </c>
      <c r="O59" s="36">
        <f t="shared" si="13"/>
        <v>1137680.8900000001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270896.11</v>
      </c>
      <c r="N60" s="52">
        <v>0</v>
      </c>
      <c r="O60" s="36">
        <f t="shared" si="13"/>
        <v>270896.11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139129.42</v>
      </c>
      <c r="O61" s="55">
        <f t="shared" si="13"/>
        <v>139129.42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2020-11-23T17:03:08Z</dcterms:modified>
  <cp:category/>
  <cp:version/>
  <cp:contentType/>
  <cp:contentStatus/>
</cp:coreProperties>
</file>