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<sst xmlns="http://schemas.openxmlformats.org/spreadsheetml/2006/main" count="79" uniqueCount="76">
  <si>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</si>
  <si>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</si>
  <si>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</si>
  <si>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</si>
  <si>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</si>
  <si>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</si>
  <si>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</si>
  <si>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</si>
  <si>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</si>
  <si>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</si>
  <si>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</si>
  <si>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</si>
  <si>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</si>
  <si>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</si>
  <si>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</si>
  <si>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</si>
  <si>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</si>
  <si>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</si>
  <si>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</si>
  <si>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</si>
  <si>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</si>
  <si>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</si>
  <si>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</si>
  <si>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</si>
  <si>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</si>
  <si>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</si>
  <si>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</si>
  <si>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</si>
  <si>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</si>
  <si>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</si>
  <si>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</si>
  <si>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</si>
  <si>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</si>
  <si>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</si>
  <si>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</si>
  <si>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</si>
  <si>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</si>
  <si>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</si>
  <si>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</si>
  <si>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</si>
  <si>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</si>
  <si>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</si>
  <si>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</si>
  <si>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</si>
  <si>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</si>
  <si>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</si>
  <si>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</si>
  <si>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</si>
  <si>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</si>
  <si>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</si>
  <si>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</si>
  <si>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</si>
  <si>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</si>
  <si>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</si>
  <si>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</si>
  <si>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</si>
  <si>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</si>
  <si>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</si>
  <si>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</si>
  <si>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</si>
  <si>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</si>
  <si>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</si>
  <si>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</si>
  <si>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</si>
  <si>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</si>
  <si>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</si>
  <si>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</si>
  <si>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</si>
  <si>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</si>
  <si>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</si>
  <si>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</si>
  <si>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</si>
  <si>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</si>
  <si>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</si>
  <si>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</si>
  <si>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11/11/20 - VENCIMENTO 18/11/20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</si>
</sst>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307450</v>
      </c>
      <c r="C7" s="9">
        <f t="shared" si="0"/>
        <v>218538</v>
      </c>
      <c r="D7" s="9">
        <f t="shared" si="0"/>
        <v>241360</v>
      </c>
      <c r="E7" s="9">
        <f t="shared" si="0"/>
        <v>49305</v>
      </c>
      <c r="F7" s="9">
        <f t="shared" si="0"/>
        <v>166947</v>
      </c>
      <c r="G7" s="9">
        <f t="shared" si="0"/>
        <v>272089</v>
      </c>
      <c r="H7" s="9">
        <f t="shared" si="0"/>
        <v>41967</v>
      </c>
      <c r="I7" s="9">
        <f t="shared" si="0"/>
        <v>214717</v>
      </c>
      <c r="J7" s="9">
        <f t="shared" si="0"/>
        <v>196801</v>
      </c>
      <c r="K7" s="9">
        <f t="shared" si="0"/>
        <v>279214</v>
      </c>
      <c r="L7" s="9">
        <f t="shared" si="0"/>
        <v>211712</v>
      </c>
      <c r="M7" s="9">
        <f t="shared" si="0"/>
        <v>94326</v>
      </c>
      <c r="N7" s="9">
        <f t="shared" si="0"/>
        <v>61011</v>
      </c>
      <c r="O7" s="9">
        <f t="shared" si="0"/>
        <v>2355437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12622</v>
      </c>
      <c r="C8" s="11">
        <f t="shared" si="1"/>
        <v>12187</v>
      </c>
      <c r="D8" s="11">
        <f t="shared" si="1"/>
        <v>9984</v>
      </c>
      <c r="E8" s="11">
        <f t="shared" si="1"/>
        <v>1884</v>
      </c>
      <c r="F8" s="11">
        <f t="shared" si="1"/>
        <v>6623</v>
      </c>
      <c r="G8" s="11">
        <f t="shared" si="1"/>
        <v>11150</v>
      </c>
      <c r="H8" s="11">
        <f t="shared" si="1"/>
        <v>2402</v>
      </c>
      <c r="I8" s="11">
        <f t="shared" si="1"/>
        <v>12855</v>
      </c>
      <c r="J8" s="11">
        <f t="shared" si="1"/>
        <v>9623</v>
      </c>
      <c r="K8" s="11">
        <f t="shared" si="1"/>
        <v>8734</v>
      </c>
      <c r="L8" s="11">
        <f t="shared" si="1"/>
        <v>7434</v>
      </c>
      <c r="M8" s="11">
        <f t="shared" si="1"/>
        <v>4217</v>
      </c>
      <c r="N8" s="11">
        <f t="shared" si="1"/>
        <v>3543</v>
      </c>
      <c r="O8" s="11">
        <f t="shared" si="1"/>
        <v>103258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12622</v>
      </c>
      <c r="C9" s="11">
        <v>12187</v>
      </c>
      <c r="D9" s="11">
        <v>9984</v>
      </c>
      <c r="E9" s="11">
        <v>1884</v>
      </c>
      <c r="F9" s="11">
        <v>6623</v>
      </c>
      <c r="G9" s="11">
        <v>11150</v>
      </c>
      <c r="H9" s="11">
        <v>2399</v>
      </c>
      <c r="I9" s="11">
        <v>12852</v>
      </c>
      <c r="J9" s="11">
        <v>9623</v>
      </c>
      <c r="K9" s="11">
        <v>8730</v>
      </c>
      <c r="L9" s="11">
        <v>7434</v>
      </c>
      <c r="M9" s="11">
        <v>4215</v>
      </c>
      <c r="N9" s="11">
        <v>3543</v>
      </c>
      <c r="O9" s="11">
        <f>SUM(B9:N9)</f>
        <v>103246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3</v>
      </c>
      <c r="J10" s="13">
        <v>0</v>
      </c>
      <c r="K10" s="13">
        <v>4</v>
      </c>
      <c r="L10" s="13">
        <v>0</v>
      </c>
      <c r="M10" s="13">
        <v>2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294828</v>
      </c>
      <c r="C11" s="13">
        <v>206351</v>
      </c>
      <c r="D11" s="13">
        <v>231376</v>
      </c>
      <c r="E11" s="13">
        <v>47421</v>
      </c>
      <c r="F11" s="13">
        <v>160324</v>
      </c>
      <c r="G11" s="13">
        <v>260939</v>
      </c>
      <c r="H11" s="13">
        <v>39565</v>
      </c>
      <c r="I11" s="13">
        <v>201862</v>
      </c>
      <c r="J11" s="13">
        <v>187178</v>
      </c>
      <c r="K11" s="13">
        <v>270480</v>
      </c>
      <c r="L11" s="13">
        <v>204278</v>
      </c>
      <c r="M11" s="13">
        <v>90109</v>
      </c>
      <c r="N11" s="13">
        <v>57468</v>
      </c>
      <c r="O11" s="11">
        <f>SUM(B11:N11)</f>
        <v>2252179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1.393937344088818</v>
      </c>
      <c r="C15" s="19">
        <v>1.441706034526431</v>
      </c>
      <c r="D15" s="19">
        <v>1.360651644364682</v>
      </c>
      <c r="E15" s="19">
        <v>1.021673208756642</v>
      </c>
      <c r="F15" s="19">
        <v>1.769643178846966</v>
      </c>
      <c r="G15" s="19">
        <v>1.791870336052919</v>
      </c>
      <c r="H15" s="19">
        <v>1.949301097895699</v>
      </c>
      <c r="I15" s="19">
        <v>1.452267110576414</v>
      </c>
      <c r="J15" s="19">
        <v>1.48907134898009</v>
      </c>
      <c r="K15" s="19">
        <v>1.363102725635402</v>
      </c>
      <c r="L15" s="19">
        <v>1.443455425778372</v>
      </c>
      <c r="M15" s="19">
        <v>1.526052912393929</v>
      </c>
      <c r="N15" s="19">
        <v>1.488945347980569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986359.94</v>
      </c>
      <c r="C17" s="24">
        <f aca="true" t="shared" si="2" ref="C17:N17">C18+C19+C20+C21+C22+C23+C24+C25</f>
        <v>758361.66</v>
      </c>
      <c r="D17" s="24">
        <f t="shared" si="2"/>
        <v>676448.06</v>
      </c>
      <c r="E17" s="24">
        <f t="shared" si="2"/>
        <v>179048.96000000002</v>
      </c>
      <c r="F17" s="24">
        <f t="shared" si="2"/>
        <v>691817.8200000001</v>
      </c>
      <c r="G17" s="24">
        <f t="shared" si="2"/>
        <v>944585.69</v>
      </c>
      <c r="H17" s="24">
        <f t="shared" si="2"/>
        <v>206820.59000000003</v>
      </c>
      <c r="I17" s="24">
        <f t="shared" si="2"/>
        <v>733968.95</v>
      </c>
      <c r="J17" s="24">
        <f t="shared" si="2"/>
        <v>687729.45</v>
      </c>
      <c r="K17" s="24">
        <f t="shared" si="2"/>
        <v>862074.6</v>
      </c>
      <c r="L17" s="24">
        <f t="shared" si="2"/>
        <v>790356.9899999998</v>
      </c>
      <c r="M17" s="24">
        <f t="shared" si="2"/>
        <v>432119.92</v>
      </c>
      <c r="N17" s="24">
        <f t="shared" si="2"/>
        <v>240402.5</v>
      </c>
      <c r="O17" s="24">
        <f>O18+O19+O20+O21+O22+O23+O24+O25</f>
        <v>8190095.130000001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686904.79</v>
      </c>
      <c r="C18" s="30">
        <f t="shared" si="3"/>
        <v>504276.44</v>
      </c>
      <c r="D18" s="30">
        <f t="shared" si="3"/>
        <v>488319.55</v>
      </c>
      <c r="E18" s="30">
        <f t="shared" si="3"/>
        <v>170649.54</v>
      </c>
      <c r="F18" s="30">
        <f t="shared" si="3"/>
        <v>391357.16</v>
      </c>
      <c r="G18" s="30">
        <f t="shared" si="3"/>
        <v>524342.71</v>
      </c>
      <c r="H18" s="30">
        <f t="shared" si="3"/>
        <v>108438.53</v>
      </c>
      <c r="I18" s="30">
        <f t="shared" si="3"/>
        <v>491530.16</v>
      </c>
      <c r="J18" s="30">
        <f t="shared" si="3"/>
        <v>453449.18</v>
      </c>
      <c r="K18" s="30">
        <f t="shared" si="3"/>
        <v>608518.99</v>
      </c>
      <c r="L18" s="30">
        <f t="shared" si="3"/>
        <v>525130.44</v>
      </c>
      <c r="M18" s="30">
        <f t="shared" si="3"/>
        <v>270291.15</v>
      </c>
      <c r="N18" s="30">
        <f t="shared" si="3"/>
        <v>157994.09</v>
      </c>
      <c r="O18" s="30">
        <f aca="true" t="shared" si="4" ref="O18:O25">SUM(B18:N18)</f>
        <v>5381202.73</v>
      </c>
    </row>
    <row r="19" spans="1:23" ht="18.75" customHeight="1">
      <c r="A19" s="26" t="s">
        <v>35</v>
      </c>
      <c r="B19" s="30">
        <f>IF(B15&lt;&gt;0,ROUND((B15-1)*B18,2),0)</f>
        <v>270597.45</v>
      </c>
      <c r="C19" s="30">
        <f aca="true" t="shared" si="5" ref="C19:N19">IF(C15&lt;&gt;0,ROUND((C15-1)*C18,2),0)</f>
        <v>222741.95</v>
      </c>
      <c r="D19" s="30">
        <f t="shared" si="5"/>
        <v>176113.25</v>
      </c>
      <c r="E19" s="30">
        <f t="shared" si="5"/>
        <v>3698.52</v>
      </c>
      <c r="F19" s="30">
        <f t="shared" si="5"/>
        <v>301205.37</v>
      </c>
      <c r="G19" s="30">
        <f t="shared" si="5"/>
        <v>415211.44</v>
      </c>
      <c r="H19" s="30">
        <f t="shared" si="5"/>
        <v>102940.82</v>
      </c>
      <c r="I19" s="30">
        <f t="shared" si="5"/>
        <v>222302.93</v>
      </c>
      <c r="J19" s="30">
        <f t="shared" si="5"/>
        <v>221769</v>
      </c>
      <c r="K19" s="30">
        <f t="shared" si="5"/>
        <v>220954.9</v>
      </c>
      <c r="L19" s="30">
        <f t="shared" si="5"/>
        <v>232871.94</v>
      </c>
      <c r="M19" s="30">
        <f t="shared" si="5"/>
        <v>142187.45</v>
      </c>
      <c r="N19" s="30">
        <f t="shared" si="5"/>
        <v>77250.48</v>
      </c>
      <c r="O19" s="30">
        <f t="shared" si="4"/>
        <v>2609845.5</v>
      </c>
      <c r="W19" s="62"/>
    </row>
    <row r="20" spans="1:15" ht="18.75" customHeight="1">
      <c r="A20" s="26" t="s">
        <v>36</v>
      </c>
      <c r="B20" s="30">
        <v>34982.07</v>
      </c>
      <c r="C20" s="30">
        <v>25422.24</v>
      </c>
      <c r="D20" s="30">
        <v>16531.72</v>
      </c>
      <c r="E20" s="30">
        <v>6299.82</v>
      </c>
      <c r="F20" s="30">
        <v>14617.02</v>
      </c>
      <c r="G20" s="30">
        <v>23206.71</v>
      </c>
      <c r="H20" s="30">
        <v>4226.35</v>
      </c>
      <c r="I20" s="30">
        <v>14851.45</v>
      </c>
      <c r="J20" s="30">
        <v>22238.64</v>
      </c>
      <c r="K20" s="30">
        <v>33135.98</v>
      </c>
      <c r="L20" s="30">
        <v>30830.45</v>
      </c>
      <c r="M20" s="30">
        <v>12014.68</v>
      </c>
      <c r="N20" s="30">
        <v>7237.78</v>
      </c>
      <c r="O20" s="30">
        <f t="shared" si="4"/>
        <v>245594.91000000003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1367.99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1367.99</v>
      </c>
      <c r="N21" s="30">
        <v>1367.99</v>
      </c>
      <c r="O21" s="30">
        <f t="shared" si="4"/>
        <v>16415.88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-232.89</v>
      </c>
      <c r="D23" s="30">
        <v>-2767.45</v>
      </c>
      <c r="E23" s="30">
        <v>-297.08</v>
      </c>
      <c r="F23" s="30">
        <v>-804.7</v>
      </c>
      <c r="G23" s="30">
        <v>-347.32</v>
      </c>
      <c r="H23" s="30">
        <v>-505.02</v>
      </c>
      <c r="I23" s="30">
        <v>-314.8</v>
      </c>
      <c r="J23" s="30">
        <v>-2153.79</v>
      </c>
      <c r="K23" s="30">
        <v>0</v>
      </c>
      <c r="L23" s="30">
        <v>-941.64</v>
      </c>
      <c r="M23" s="30">
        <v>-282.52</v>
      </c>
      <c r="N23" s="30">
        <v>-67.83</v>
      </c>
      <c r="O23" s="30">
        <f t="shared" si="4"/>
        <v>-8715.039999999999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-45190.5</v>
      </c>
      <c r="C24" s="30">
        <v>-33102.1</v>
      </c>
      <c r="D24" s="30">
        <v>-29962.5</v>
      </c>
      <c r="E24" s="30">
        <v>-8146.68</v>
      </c>
      <c r="F24" s="30">
        <v>-31121.37</v>
      </c>
      <c r="G24" s="30">
        <v>-40838.4</v>
      </c>
      <c r="H24" s="30">
        <v>-8280.09</v>
      </c>
      <c r="I24" s="30">
        <v>-30936.33</v>
      </c>
      <c r="J24" s="30">
        <v>-30821.61</v>
      </c>
      <c r="K24" s="30">
        <v>-37681.52</v>
      </c>
      <c r="L24" s="30">
        <v>-34600.77</v>
      </c>
      <c r="M24" s="30">
        <v>-18848.83</v>
      </c>
      <c r="N24" s="30">
        <v>-10764.6</v>
      </c>
      <c r="O24" s="30">
        <f t="shared" si="4"/>
        <v>-360295.3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36330.15</v>
      </c>
      <c r="C25" s="30">
        <v>36520.04</v>
      </c>
      <c r="D25" s="30">
        <v>26845.5</v>
      </c>
      <c r="E25" s="30">
        <v>6844.84</v>
      </c>
      <c r="F25" s="30">
        <v>15196.35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35698.58</v>
      </c>
      <c r="M25" s="30">
        <v>25390</v>
      </c>
      <c r="N25" s="30">
        <v>7384.59</v>
      </c>
      <c r="O25" s="30">
        <f t="shared" si="4"/>
        <v>306046.45000000007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-55536.8</v>
      </c>
      <c r="C27" s="30">
        <f>+C28+C30+C41+C42+C45-C46</f>
        <v>-53622.8</v>
      </c>
      <c r="D27" s="30">
        <f t="shared" si="6"/>
        <v>-43929.6</v>
      </c>
      <c r="E27" s="30">
        <f t="shared" si="6"/>
        <v>-8289.6</v>
      </c>
      <c r="F27" s="30">
        <f t="shared" si="6"/>
        <v>-29141.2</v>
      </c>
      <c r="G27" s="30">
        <f t="shared" si="6"/>
        <v>-49060</v>
      </c>
      <c r="H27" s="30">
        <f t="shared" si="6"/>
        <v>-10555.6</v>
      </c>
      <c r="I27" s="30">
        <f t="shared" si="6"/>
        <v>-56548.8</v>
      </c>
      <c r="J27" s="30">
        <f t="shared" si="6"/>
        <v>-42341.2</v>
      </c>
      <c r="K27" s="30">
        <f t="shared" si="6"/>
        <v>-38412</v>
      </c>
      <c r="L27" s="30">
        <f t="shared" si="6"/>
        <v>-32709.6</v>
      </c>
      <c r="M27" s="30">
        <f t="shared" si="6"/>
        <v>-18546</v>
      </c>
      <c r="N27" s="30">
        <f t="shared" si="6"/>
        <v>-15589.2</v>
      </c>
      <c r="O27" s="30">
        <f t="shared" si="6"/>
        <v>-454282.4</v>
      </c>
    </row>
    <row r="28" spans="1:15" ht="18.75" customHeight="1">
      <c r="A28" s="26" t="s">
        <v>40</v>
      </c>
      <c r="B28" s="31">
        <f>+B29</f>
        <v>-55536.8</v>
      </c>
      <c r="C28" s="31">
        <f>+C29</f>
        <v>-53622.8</v>
      </c>
      <c r="D28" s="31">
        <f aca="true" t="shared" si="7" ref="D28:O28">+D29</f>
        <v>-43929.6</v>
      </c>
      <c r="E28" s="31">
        <f t="shared" si="7"/>
        <v>-8289.6</v>
      </c>
      <c r="F28" s="31">
        <f t="shared" si="7"/>
        <v>-29141.2</v>
      </c>
      <c r="G28" s="31">
        <f t="shared" si="7"/>
        <v>-49060</v>
      </c>
      <c r="H28" s="31">
        <f t="shared" si="7"/>
        <v>-10555.6</v>
      </c>
      <c r="I28" s="31">
        <f t="shared" si="7"/>
        <v>-56548.8</v>
      </c>
      <c r="J28" s="31">
        <f t="shared" si="7"/>
        <v>-42341.2</v>
      </c>
      <c r="K28" s="31">
        <f t="shared" si="7"/>
        <v>-38412</v>
      </c>
      <c r="L28" s="31">
        <f t="shared" si="7"/>
        <v>-32709.6</v>
      </c>
      <c r="M28" s="31">
        <f t="shared" si="7"/>
        <v>-18546</v>
      </c>
      <c r="N28" s="31">
        <f t="shared" si="7"/>
        <v>-15589.2</v>
      </c>
      <c r="O28" s="31">
        <f t="shared" si="7"/>
        <v>-454282.4</v>
      </c>
    </row>
    <row r="29" spans="1:26" ht="18.75" customHeight="1">
      <c r="A29" s="27" t="s">
        <v>41</v>
      </c>
      <c r="B29" s="16">
        <f>ROUND((-B9)*$G$3,2)</f>
        <v>-55536.8</v>
      </c>
      <c r="C29" s="16">
        <f aca="true" t="shared" si="8" ref="C29:N29">ROUND((-C9)*$G$3,2)</f>
        <v>-53622.8</v>
      </c>
      <c r="D29" s="16">
        <f t="shared" si="8"/>
        <v>-43929.6</v>
      </c>
      <c r="E29" s="16">
        <f t="shared" si="8"/>
        <v>-8289.6</v>
      </c>
      <c r="F29" s="16">
        <f t="shared" si="8"/>
        <v>-29141.2</v>
      </c>
      <c r="G29" s="16">
        <f t="shared" si="8"/>
        <v>-49060</v>
      </c>
      <c r="H29" s="16">
        <f t="shared" si="8"/>
        <v>-10555.6</v>
      </c>
      <c r="I29" s="16">
        <f t="shared" si="8"/>
        <v>-56548.8</v>
      </c>
      <c r="J29" s="16">
        <f t="shared" si="8"/>
        <v>-42341.2</v>
      </c>
      <c r="K29" s="16">
        <f t="shared" si="8"/>
        <v>-38412</v>
      </c>
      <c r="L29" s="16">
        <f t="shared" si="8"/>
        <v>-32709.6</v>
      </c>
      <c r="M29" s="16">
        <f t="shared" si="8"/>
        <v>-18546</v>
      </c>
      <c r="N29" s="16">
        <f t="shared" si="8"/>
        <v>-15589.2</v>
      </c>
      <c r="O29" s="32">
        <f aca="true" t="shared" si="9" ref="O29:O46">SUM(B29:N29)</f>
        <v>-454282.4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930823.1399999999</v>
      </c>
      <c r="C44" s="36">
        <f t="shared" si="11"/>
        <v>704738.86</v>
      </c>
      <c r="D44" s="36">
        <f t="shared" si="11"/>
        <v>632518.4600000001</v>
      </c>
      <c r="E44" s="36">
        <f t="shared" si="11"/>
        <v>170759.36000000002</v>
      </c>
      <c r="F44" s="36">
        <f t="shared" si="11"/>
        <v>662676.6200000001</v>
      </c>
      <c r="G44" s="36">
        <f t="shared" si="11"/>
        <v>895525.69</v>
      </c>
      <c r="H44" s="36">
        <f t="shared" si="11"/>
        <v>196264.99000000002</v>
      </c>
      <c r="I44" s="36">
        <f t="shared" si="11"/>
        <v>677420.1499999999</v>
      </c>
      <c r="J44" s="36">
        <f t="shared" si="11"/>
        <v>645388.25</v>
      </c>
      <c r="K44" s="36">
        <f t="shared" si="11"/>
        <v>823662.6</v>
      </c>
      <c r="L44" s="36">
        <f t="shared" si="11"/>
        <v>757647.3899999998</v>
      </c>
      <c r="M44" s="36">
        <f t="shared" si="11"/>
        <v>413573.92</v>
      </c>
      <c r="N44" s="36">
        <f t="shared" si="11"/>
        <v>224813.3</v>
      </c>
      <c r="O44" s="36">
        <f>SUM(B44:N44)</f>
        <v>7735812.729999999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930823.13</v>
      </c>
      <c r="C50" s="51">
        <f t="shared" si="12"/>
        <v>704738.85</v>
      </c>
      <c r="D50" s="51">
        <f t="shared" si="12"/>
        <v>632518.46</v>
      </c>
      <c r="E50" s="51">
        <f t="shared" si="12"/>
        <v>170759.36</v>
      </c>
      <c r="F50" s="51">
        <f t="shared" si="12"/>
        <v>662676.61</v>
      </c>
      <c r="G50" s="51">
        <f t="shared" si="12"/>
        <v>895525.69</v>
      </c>
      <c r="H50" s="51">
        <f t="shared" si="12"/>
        <v>196264.99</v>
      </c>
      <c r="I50" s="51">
        <f t="shared" si="12"/>
        <v>677420.14</v>
      </c>
      <c r="J50" s="51">
        <f t="shared" si="12"/>
        <v>645388.26</v>
      </c>
      <c r="K50" s="51">
        <f t="shared" si="12"/>
        <v>823662.61</v>
      </c>
      <c r="L50" s="51">
        <f t="shared" si="12"/>
        <v>757647.4</v>
      </c>
      <c r="M50" s="51">
        <f t="shared" si="12"/>
        <v>413573.92</v>
      </c>
      <c r="N50" s="51">
        <f t="shared" si="12"/>
        <v>224813.29</v>
      </c>
      <c r="O50" s="36">
        <f t="shared" si="12"/>
        <v>7735812.709999999</v>
      </c>
      <c r="Q50"/>
    </row>
    <row r="51" spans="1:18" ht="18.75" customHeight="1">
      <c r="A51" s="26" t="s">
        <v>59</v>
      </c>
      <c r="B51" s="51">
        <v>760869.46</v>
      </c>
      <c r="C51" s="51">
        <v>517637.58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1278507.04</v>
      </c>
      <c r="P51"/>
      <c r="Q51"/>
      <c r="R51" s="43"/>
    </row>
    <row r="52" spans="1:16" ht="18.75" customHeight="1">
      <c r="A52" s="26" t="s">
        <v>60</v>
      </c>
      <c r="B52" s="51">
        <v>169953.67</v>
      </c>
      <c r="C52" s="51">
        <v>187101.27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357054.94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632518.46</v>
      </c>
      <c r="E53" s="52">
        <v>0</v>
      </c>
      <c r="F53" s="52">
        <v>0</v>
      </c>
      <c r="G53" s="52">
        <v>0</v>
      </c>
      <c r="H53" s="51">
        <v>196264.99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828783.45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170759.36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170759.36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662676.61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662676.61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895525.69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895525.69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677420.14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677420.14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645388.26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645388.26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823662.61</v>
      </c>
      <c r="L59" s="31">
        <v>757647.4</v>
      </c>
      <c r="M59" s="52">
        <v>0</v>
      </c>
      <c r="N59" s="52">
        <v>0</v>
      </c>
      <c r="O59" s="36">
        <f t="shared" si="13"/>
        <v>1581310.01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413573.92</v>
      </c>
      <c r="N60" s="52">
        <v>0</v>
      </c>
      <c r="O60" s="36">
        <f t="shared" si="13"/>
        <v>413573.92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224813.29</v>
      </c>
      <c r="O61" s="55">
        <f t="shared" si="13"/>
        <v>224813.29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2020-11-17T14:24:23Z</dcterms:modified>
  <cp:category/>
  <cp:version/>
  <cp:contentType/>
  <cp:contentStatus/>
</cp:coreProperties>
</file>