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<sst xmlns="http://schemas.openxmlformats.org/spreadsheetml/2006/main" count="79" uniqueCount="76">
  <si>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</si>
  <si>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</si>
  <si>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</si>
  <si>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</si>
  <si>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</si>
  <si>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</si>
  <si>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</si>
  <si>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</si>
  <si>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</si>
  <si>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</si>
  <si>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</si>
  <si>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</si>
  <si>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</si>
  <si>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</si>
  <si>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</si>
  <si>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</si>
  <si>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</si>
  <si>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</si>
  <si>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</si>
  <si>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</si>
  <si>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</si>
  <si>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</si>
  <si>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</si>
  <si>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</si>
  <si>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</si>
  <si>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</si>
  <si>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</si>
  <si>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</si>
  <si>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</si>
  <si>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</si>
  <si>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</si>
  <si>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</si>
  <si>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</si>
  <si>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</si>
  <si>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</si>
  <si>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</si>
  <si>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</si>
  <si>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</si>
  <si>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</si>
  <si>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</si>
  <si>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</si>
  <si>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</si>
  <si>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</si>
  <si>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</si>
  <si>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</si>
  <si>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</si>
  <si>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</si>
  <si>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</si>
  <si>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</si>
  <si>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</si>
  <si>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</si>
  <si>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</si>
  <si>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</si>
  <si>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</si>
  <si>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</si>
  <si>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</si>
  <si>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</si>
  <si>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</si>
  <si>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</si>
  <si>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</si>
  <si>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</si>
  <si>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</si>
  <si>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</si>
  <si>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</si>
  <si>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</si>
  <si>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</si>
  <si>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</si>
  <si>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</si>
  <si>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</si>
  <si>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</si>
  <si>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</si>
  <si>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</si>
  <si>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</si>
  <si>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</si>
  <si>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</si>
  <si>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10/11/20 - VENCIMENTO 17/11/20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</si>
</sst>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319037</v>
      </c>
      <c r="C7" s="9">
        <f t="shared" si="0"/>
        <v>224692</v>
      </c>
      <c r="D7" s="9">
        <f t="shared" si="0"/>
        <v>244983</v>
      </c>
      <c r="E7" s="9">
        <f t="shared" si="0"/>
        <v>50829</v>
      </c>
      <c r="F7" s="9">
        <f t="shared" si="0"/>
        <v>171257</v>
      </c>
      <c r="G7" s="9">
        <f t="shared" si="0"/>
        <v>269387</v>
      </c>
      <c r="H7" s="9">
        <f t="shared" si="0"/>
        <v>41641</v>
      </c>
      <c r="I7" s="9">
        <f t="shared" si="0"/>
        <v>221723</v>
      </c>
      <c r="J7" s="9">
        <f t="shared" si="0"/>
        <v>199939</v>
      </c>
      <c r="K7" s="9">
        <f t="shared" si="0"/>
        <v>280112</v>
      </c>
      <c r="L7" s="9">
        <f t="shared" si="0"/>
        <v>214950</v>
      </c>
      <c r="M7" s="9">
        <f t="shared" si="0"/>
        <v>95814</v>
      </c>
      <c r="N7" s="9">
        <f t="shared" si="0"/>
        <v>61083</v>
      </c>
      <c r="O7" s="9">
        <f t="shared" si="0"/>
        <v>2395447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13862</v>
      </c>
      <c r="C8" s="11">
        <f t="shared" si="1"/>
        <v>12918</v>
      </c>
      <c r="D8" s="11">
        <f t="shared" si="1"/>
        <v>10726</v>
      </c>
      <c r="E8" s="11">
        <f t="shared" si="1"/>
        <v>1960</v>
      </c>
      <c r="F8" s="11">
        <f t="shared" si="1"/>
        <v>6971</v>
      </c>
      <c r="G8" s="11">
        <f t="shared" si="1"/>
        <v>11832</v>
      </c>
      <c r="H8" s="11">
        <f t="shared" si="1"/>
        <v>2432</v>
      </c>
      <c r="I8" s="11">
        <f t="shared" si="1"/>
        <v>13921</v>
      </c>
      <c r="J8" s="11">
        <f t="shared" si="1"/>
        <v>10325</v>
      </c>
      <c r="K8" s="11">
        <f t="shared" si="1"/>
        <v>9174</v>
      </c>
      <c r="L8" s="11">
        <f t="shared" si="1"/>
        <v>7913</v>
      </c>
      <c r="M8" s="11">
        <f t="shared" si="1"/>
        <v>4314</v>
      </c>
      <c r="N8" s="11">
        <f t="shared" si="1"/>
        <v>3594</v>
      </c>
      <c r="O8" s="11">
        <f t="shared" si="1"/>
        <v>109942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13862</v>
      </c>
      <c r="C9" s="11">
        <v>12918</v>
      </c>
      <c r="D9" s="11">
        <v>10726</v>
      </c>
      <c r="E9" s="11">
        <v>1960</v>
      </c>
      <c r="F9" s="11">
        <v>6971</v>
      </c>
      <c r="G9" s="11">
        <v>11832</v>
      </c>
      <c r="H9" s="11">
        <v>2430</v>
      </c>
      <c r="I9" s="11">
        <v>13920</v>
      </c>
      <c r="J9" s="11">
        <v>10325</v>
      </c>
      <c r="K9" s="11">
        <v>9163</v>
      </c>
      <c r="L9" s="11">
        <v>7913</v>
      </c>
      <c r="M9" s="11">
        <v>4311</v>
      </c>
      <c r="N9" s="11">
        <v>3594</v>
      </c>
      <c r="O9" s="11">
        <f>SUM(B9:N9)</f>
        <v>109925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1</v>
      </c>
      <c r="J10" s="13">
        <v>0</v>
      </c>
      <c r="K10" s="13">
        <v>11</v>
      </c>
      <c r="L10" s="13">
        <v>0</v>
      </c>
      <c r="M10" s="13">
        <v>3</v>
      </c>
      <c r="N10" s="13">
        <v>0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305175</v>
      </c>
      <c r="C11" s="13">
        <v>211774</v>
      </c>
      <c r="D11" s="13">
        <v>234257</v>
      </c>
      <c r="E11" s="13">
        <v>48869</v>
      </c>
      <c r="F11" s="13">
        <v>164286</v>
      </c>
      <c r="G11" s="13">
        <v>257555</v>
      </c>
      <c r="H11" s="13">
        <v>39209</v>
      </c>
      <c r="I11" s="13">
        <v>207802</v>
      </c>
      <c r="J11" s="13">
        <v>189614</v>
      </c>
      <c r="K11" s="13">
        <v>270938</v>
      </c>
      <c r="L11" s="13">
        <v>207037</v>
      </c>
      <c r="M11" s="13">
        <v>91500</v>
      </c>
      <c r="N11" s="13">
        <v>57489</v>
      </c>
      <c r="O11" s="11">
        <f>SUM(B11:N11)</f>
        <v>2285505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1.352688275638354</v>
      </c>
      <c r="C15" s="19">
        <v>1.412461330565292</v>
      </c>
      <c r="D15" s="19">
        <v>1.34762089357945</v>
      </c>
      <c r="E15" s="19">
        <v>1.005728470498376</v>
      </c>
      <c r="F15" s="19">
        <v>1.737374643702159</v>
      </c>
      <c r="G15" s="19">
        <v>1.77986468719106</v>
      </c>
      <c r="H15" s="19">
        <v>1.928024125706255</v>
      </c>
      <c r="I15" s="19">
        <v>1.417819462183378</v>
      </c>
      <c r="J15" s="19">
        <v>1.448721547453957</v>
      </c>
      <c r="K15" s="19">
        <v>1.361370112945873</v>
      </c>
      <c r="L15" s="19">
        <v>1.440851439594373</v>
      </c>
      <c r="M15" s="19">
        <v>1.477068927604907</v>
      </c>
      <c r="N15" s="19">
        <v>1.497417672976501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993359.3300000001</v>
      </c>
      <c r="C17" s="24">
        <f aca="true" t="shared" si="2" ref="C17:N17">C18+C19+C20+C21+C22+C23+C24+C25</f>
        <v>763704.96</v>
      </c>
      <c r="D17" s="24">
        <f t="shared" si="2"/>
        <v>680731.7999999999</v>
      </c>
      <c r="E17" s="24">
        <f t="shared" si="2"/>
        <v>181699.07</v>
      </c>
      <c r="F17" s="24">
        <f t="shared" si="2"/>
        <v>696732.1799999999</v>
      </c>
      <c r="G17" s="24">
        <f t="shared" si="2"/>
        <v>928712.8000000002</v>
      </c>
      <c r="H17" s="24">
        <f t="shared" si="2"/>
        <v>202632.77000000002</v>
      </c>
      <c r="I17" s="24">
        <f t="shared" si="2"/>
        <v>740107.07</v>
      </c>
      <c r="J17" s="24">
        <f t="shared" si="2"/>
        <v>679766.6299999999</v>
      </c>
      <c r="K17" s="24">
        <f t="shared" si="2"/>
        <v>863719.5999999999</v>
      </c>
      <c r="L17" s="24">
        <f t="shared" si="2"/>
        <v>800908.0799999998</v>
      </c>
      <c r="M17" s="24">
        <f t="shared" si="2"/>
        <v>425026.58</v>
      </c>
      <c r="N17" s="24">
        <f t="shared" si="2"/>
        <v>241983.21000000002</v>
      </c>
      <c r="O17" s="24">
        <f>O18+O19+O20+O21+O22+O23+O24+O25</f>
        <v>8199084.080000001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712792.47</v>
      </c>
      <c r="C18" s="30">
        <f t="shared" si="3"/>
        <v>518476.79</v>
      </c>
      <c r="D18" s="30">
        <f t="shared" si="3"/>
        <v>495649.61</v>
      </c>
      <c r="E18" s="30">
        <f t="shared" si="3"/>
        <v>175924.25</v>
      </c>
      <c r="F18" s="30">
        <f t="shared" si="3"/>
        <v>401460.66</v>
      </c>
      <c r="G18" s="30">
        <f t="shared" si="3"/>
        <v>519135.69</v>
      </c>
      <c r="H18" s="30">
        <f t="shared" si="3"/>
        <v>107596.18</v>
      </c>
      <c r="I18" s="30">
        <f t="shared" si="3"/>
        <v>507568.29</v>
      </c>
      <c r="J18" s="30">
        <f t="shared" si="3"/>
        <v>460679.45</v>
      </c>
      <c r="K18" s="30">
        <f t="shared" si="3"/>
        <v>610476.09</v>
      </c>
      <c r="L18" s="30">
        <f t="shared" si="3"/>
        <v>533161.98</v>
      </c>
      <c r="M18" s="30">
        <f t="shared" si="3"/>
        <v>274555.02</v>
      </c>
      <c r="N18" s="30">
        <f t="shared" si="3"/>
        <v>158180.54</v>
      </c>
      <c r="O18" s="30">
        <f aca="true" t="shared" si="4" ref="O18:O25">SUM(B18:N18)</f>
        <v>5475657.0200000005</v>
      </c>
    </row>
    <row r="19" spans="1:23" ht="18.75" customHeight="1">
      <c r="A19" s="26" t="s">
        <v>35</v>
      </c>
      <c r="B19" s="30">
        <f>IF(B15&lt;&gt;0,ROUND((B15-1)*B18,2),0)</f>
        <v>251393.55</v>
      </c>
      <c r="C19" s="30">
        <f aca="true" t="shared" si="5" ref="C19:N19">IF(C15&lt;&gt;0,ROUND((C15-1)*C18,2),0)</f>
        <v>213851.63</v>
      </c>
      <c r="D19" s="30">
        <f t="shared" si="5"/>
        <v>172298.16</v>
      </c>
      <c r="E19" s="30">
        <f t="shared" si="5"/>
        <v>1007.78</v>
      </c>
      <c r="F19" s="30">
        <f t="shared" si="5"/>
        <v>296026.91</v>
      </c>
      <c r="G19" s="30">
        <f t="shared" si="5"/>
        <v>404855.59</v>
      </c>
      <c r="H19" s="30">
        <f t="shared" si="5"/>
        <v>99851.85</v>
      </c>
      <c r="I19" s="30">
        <f t="shared" si="5"/>
        <v>212071.91</v>
      </c>
      <c r="J19" s="30">
        <f t="shared" si="5"/>
        <v>206716.8</v>
      </c>
      <c r="K19" s="30">
        <f t="shared" si="5"/>
        <v>220607.81</v>
      </c>
      <c r="L19" s="30">
        <f t="shared" si="5"/>
        <v>235045.23</v>
      </c>
      <c r="M19" s="30">
        <f t="shared" si="5"/>
        <v>130981.67</v>
      </c>
      <c r="N19" s="30">
        <f t="shared" si="5"/>
        <v>78681.8</v>
      </c>
      <c r="O19" s="30">
        <f t="shared" si="4"/>
        <v>2523390.69</v>
      </c>
      <c r="W19" s="62"/>
    </row>
    <row r="20" spans="1:15" ht="18.75" customHeight="1">
      <c r="A20" s="26" t="s">
        <v>36</v>
      </c>
      <c r="B20" s="30">
        <v>35297.68</v>
      </c>
      <c r="C20" s="30">
        <v>25448.31</v>
      </c>
      <c r="D20" s="30">
        <v>16413.58</v>
      </c>
      <c r="E20" s="30">
        <v>6361.92</v>
      </c>
      <c r="F20" s="30">
        <v>14586.54</v>
      </c>
      <c r="G20" s="30">
        <v>23024.13</v>
      </c>
      <c r="H20" s="30">
        <v>3996.65</v>
      </c>
      <c r="I20" s="30">
        <v>15166</v>
      </c>
      <c r="J20" s="30">
        <v>22153.19</v>
      </c>
      <c r="K20" s="30">
        <v>33170.97</v>
      </c>
      <c r="L20" s="30">
        <v>31136.71</v>
      </c>
      <c r="M20" s="30">
        <v>11866.05</v>
      </c>
      <c r="N20" s="30">
        <v>7202.79</v>
      </c>
      <c r="O20" s="30">
        <f t="shared" si="4"/>
        <v>245824.52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16415.88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-155.26</v>
      </c>
      <c r="D23" s="30">
        <v>-1739.54</v>
      </c>
      <c r="E23" s="30">
        <v>-222.81</v>
      </c>
      <c r="F23" s="30">
        <v>-643.76</v>
      </c>
      <c r="G23" s="30">
        <v>-1041.96</v>
      </c>
      <c r="H23" s="30">
        <v>-673.36</v>
      </c>
      <c r="I23" s="30">
        <v>-157.4</v>
      </c>
      <c r="J23" s="30">
        <v>-2632.41</v>
      </c>
      <c r="K23" s="30">
        <v>0</v>
      </c>
      <c r="L23" s="30">
        <v>-549.29</v>
      </c>
      <c r="M23" s="30">
        <v>-635.67</v>
      </c>
      <c r="N23" s="30">
        <v>0</v>
      </c>
      <c r="O23" s="30">
        <f t="shared" si="4"/>
        <v>-8451.46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-45190.5</v>
      </c>
      <c r="C24" s="30">
        <v>-33172.53</v>
      </c>
      <c r="D24" s="30">
        <v>-30103.5</v>
      </c>
      <c r="E24" s="30">
        <v>-8216.91</v>
      </c>
      <c r="F24" s="30">
        <v>-31262.51</v>
      </c>
      <c r="G24" s="30">
        <v>-40271.2</v>
      </c>
      <c r="H24" s="30">
        <v>-8138.55</v>
      </c>
      <c r="I24" s="30">
        <v>-31077.27</v>
      </c>
      <c r="J24" s="30">
        <v>-30398.43</v>
      </c>
      <c r="K24" s="30">
        <v>-37681.52</v>
      </c>
      <c r="L24" s="30">
        <v>-34953.12</v>
      </c>
      <c r="M24" s="30">
        <v>-18498.48</v>
      </c>
      <c r="N24" s="30">
        <v>-10834.5</v>
      </c>
      <c r="O24" s="30">
        <f t="shared" si="4"/>
        <v>-359799.01999999996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36330.15</v>
      </c>
      <c r="C25" s="30">
        <v>36520.04</v>
      </c>
      <c r="D25" s="30">
        <v>26845.5</v>
      </c>
      <c r="E25" s="30">
        <v>6844.84</v>
      </c>
      <c r="F25" s="30">
        <v>15196.35</v>
      </c>
      <c r="G25" s="30">
        <v>21642.56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306046.45000000007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-60992.8</v>
      </c>
      <c r="C27" s="30">
        <f>+C28+C30+C41+C42+C45-C46</f>
        <v>-56839.2</v>
      </c>
      <c r="D27" s="30">
        <f t="shared" si="6"/>
        <v>-47194.4</v>
      </c>
      <c r="E27" s="30">
        <f t="shared" si="6"/>
        <v>-8624</v>
      </c>
      <c r="F27" s="30">
        <f t="shared" si="6"/>
        <v>-30672.4</v>
      </c>
      <c r="G27" s="30">
        <f t="shared" si="6"/>
        <v>-52060.8</v>
      </c>
      <c r="H27" s="30">
        <f t="shared" si="6"/>
        <v>119308</v>
      </c>
      <c r="I27" s="30">
        <f t="shared" si="6"/>
        <v>-61248</v>
      </c>
      <c r="J27" s="30">
        <f t="shared" si="6"/>
        <v>-45430</v>
      </c>
      <c r="K27" s="30">
        <f t="shared" si="6"/>
        <v>-40317.2</v>
      </c>
      <c r="L27" s="30">
        <f t="shared" si="6"/>
        <v>-34817.2</v>
      </c>
      <c r="M27" s="30">
        <f t="shared" si="6"/>
        <v>-18968.4</v>
      </c>
      <c r="N27" s="30">
        <f t="shared" si="6"/>
        <v>-15813.6</v>
      </c>
      <c r="O27" s="30">
        <f t="shared" si="6"/>
        <v>-353670</v>
      </c>
    </row>
    <row r="28" spans="1:15" ht="18.75" customHeight="1">
      <c r="A28" s="26" t="s">
        <v>40</v>
      </c>
      <c r="B28" s="31">
        <f>+B29</f>
        <v>-60992.8</v>
      </c>
      <c r="C28" s="31">
        <f>+C29</f>
        <v>-56839.2</v>
      </c>
      <c r="D28" s="31">
        <f aca="true" t="shared" si="7" ref="D28:O28">+D29</f>
        <v>-47194.4</v>
      </c>
      <c r="E28" s="31">
        <f t="shared" si="7"/>
        <v>-8624</v>
      </c>
      <c r="F28" s="31">
        <f t="shared" si="7"/>
        <v>-30672.4</v>
      </c>
      <c r="G28" s="31">
        <f t="shared" si="7"/>
        <v>-52060.8</v>
      </c>
      <c r="H28" s="31">
        <f t="shared" si="7"/>
        <v>-10692</v>
      </c>
      <c r="I28" s="31">
        <f t="shared" si="7"/>
        <v>-61248</v>
      </c>
      <c r="J28" s="31">
        <f t="shared" si="7"/>
        <v>-45430</v>
      </c>
      <c r="K28" s="31">
        <f t="shared" si="7"/>
        <v>-40317.2</v>
      </c>
      <c r="L28" s="31">
        <f t="shared" si="7"/>
        <v>-34817.2</v>
      </c>
      <c r="M28" s="31">
        <f t="shared" si="7"/>
        <v>-18968.4</v>
      </c>
      <c r="N28" s="31">
        <f t="shared" si="7"/>
        <v>-15813.6</v>
      </c>
      <c r="O28" s="31">
        <f t="shared" si="7"/>
        <v>-483670</v>
      </c>
    </row>
    <row r="29" spans="1:26" ht="18.75" customHeight="1">
      <c r="A29" s="27" t="s">
        <v>41</v>
      </c>
      <c r="B29" s="16">
        <f>ROUND((-B9)*$G$3,2)</f>
        <v>-60992.8</v>
      </c>
      <c r="C29" s="16">
        <f aca="true" t="shared" si="8" ref="C29:N29">ROUND((-C9)*$G$3,2)</f>
        <v>-56839.2</v>
      </c>
      <c r="D29" s="16">
        <f t="shared" si="8"/>
        <v>-47194.4</v>
      </c>
      <c r="E29" s="16">
        <f t="shared" si="8"/>
        <v>-8624</v>
      </c>
      <c r="F29" s="16">
        <f t="shared" si="8"/>
        <v>-30672.4</v>
      </c>
      <c r="G29" s="16">
        <f t="shared" si="8"/>
        <v>-52060.8</v>
      </c>
      <c r="H29" s="16">
        <f t="shared" si="8"/>
        <v>-10692</v>
      </c>
      <c r="I29" s="16">
        <f t="shared" si="8"/>
        <v>-61248</v>
      </c>
      <c r="J29" s="16">
        <f t="shared" si="8"/>
        <v>-45430</v>
      </c>
      <c r="K29" s="16">
        <f t="shared" si="8"/>
        <v>-40317.2</v>
      </c>
      <c r="L29" s="16">
        <f t="shared" si="8"/>
        <v>-34817.2</v>
      </c>
      <c r="M29" s="16">
        <f t="shared" si="8"/>
        <v>-18968.4</v>
      </c>
      <c r="N29" s="16">
        <f t="shared" si="8"/>
        <v>-15813.6</v>
      </c>
      <c r="O29" s="32">
        <f aca="true" t="shared" si="9" ref="O29:O46">SUM(B29:N29)</f>
        <v>-483670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294000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294000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932366.53</v>
      </c>
      <c r="C44" s="36">
        <f t="shared" si="11"/>
        <v>706865.76</v>
      </c>
      <c r="D44" s="36">
        <f t="shared" si="11"/>
        <v>633537.3999999999</v>
      </c>
      <c r="E44" s="36">
        <f t="shared" si="11"/>
        <v>173075.07</v>
      </c>
      <c r="F44" s="36">
        <f t="shared" si="11"/>
        <v>666059.7799999999</v>
      </c>
      <c r="G44" s="36">
        <f t="shared" si="11"/>
        <v>876652.0000000001</v>
      </c>
      <c r="H44" s="36">
        <f t="shared" si="11"/>
        <v>321940.77</v>
      </c>
      <c r="I44" s="36">
        <f t="shared" si="11"/>
        <v>678859.07</v>
      </c>
      <c r="J44" s="36">
        <f t="shared" si="11"/>
        <v>634336.6299999999</v>
      </c>
      <c r="K44" s="36">
        <f t="shared" si="11"/>
        <v>823402.3999999999</v>
      </c>
      <c r="L44" s="36">
        <f t="shared" si="11"/>
        <v>766090.8799999999</v>
      </c>
      <c r="M44" s="36">
        <f t="shared" si="11"/>
        <v>406058.18</v>
      </c>
      <c r="N44" s="36">
        <f t="shared" si="11"/>
        <v>226169.61000000002</v>
      </c>
      <c r="O44" s="36">
        <f>SUM(B44:N44)</f>
        <v>7845414.08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932366.52</v>
      </c>
      <c r="C50" s="51">
        <f t="shared" si="12"/>
        <v>706865.75</v>
      </c>
      <c r="D50" s="51">
        <f t="shared" si="12"/>
        <v>633537.39</v>
      </c>
      <c r="E50" s="51">
        <f t="shared" si="12"/>
        <v>173075.07</v>
      </c>
      <c r="F50" s="51">
        <f t="shared" si="12"/>
        <v>666059.78</v>
      </c>
      <c r="G50" s="51">
        <f t="shared" si="12"/>
        <v>876652</v>
      </c>
      <c r="H50" s="51">
        <f t="shared" si="12"/>
        <v>321940.77</v>
      </c>
      <c r="I50" s="51">
        <f t="shared" si="12"/>
        <v>678859.08</v>
      </c>
      <c r="J50" s="51">
        <f t="shared" si="12"/>
        <v>634336.63</v>
      </c>
      <c r="K50" s="51">
        <f t="shared" si="12"/>
        <v>823402.41</v>
      </c>
      <c r="L50" s="51">
        <f t="shared" si="12"/>
        <v>766090.88</v>
      </c>
      <c r="M50" s="51">
        <f t="shared" si="12"/>
        <v>406058.17</v>
      </c>
      <c r="N50" s="51">
        <f t="shared" si="12"/>
        <v>226169.6</v>
      </c>
      <c r="O50" s="36">
        <f t="shared" si="12"/>
        <v>7845414.05</v>
      </c>
      <c r="Q50"/>
    </row>
    <row r="51" spans="1:18" ht="18.75" customHeight="1">
      <c r="A51" s="26" t="s">
        <v>59</v>
      </c>
      <c r="B51" s="51">
        <v>762119.61</v>
      </c>
      <c r="C51" s="51">
        <v>519168.95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1281288.56</v>
      </c>
      <c r="P51"/>
      <c r="Q51"/>
      <c r="R51" s="43"/>
    </row>
    <row r="52" spans="1:16" ht="18.75" customHeight="1">
      <c r="A52" s="26" t="s">
        <v>60</v>
      </c>
      <c r="B52" s="51">
        <v>170246.91</v>
      </c>
      <c r="C52" s="51">
        <v>187696.8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357943.70999999996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633537.39</v>
      </c>
      <c r="E53" s="52">
        <v>0</v>
      </c>
      <c r="F53" s="52">
        <v>0</v>
      </c>
      <c r="G53" s="52">
        <v>0</v>
      </c>
      <c r="H53" s="51">
        <v>321940.77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955478.16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173075.07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173075.07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666059.78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666059.78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876652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876652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678859.08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678859.08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634336.63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634336.63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823402.41</v>
      </c>
      <c r="L59" s="31">
        <v>766090.88</v>
      </c>
      <c r="M59" s="52">
        <v>0</v>
      </c>
      <c r="N59" s="52">
        <v>0</v>
      </c>
      <c r="O59" s="36">
        <f t="shared" si="13"/>
        <v>1589493.29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406058.17</v>
      </c>
      <c r="N60" s="52">
        <v>0</v>
      </c>
      <c r="O60" s="36">
        <f t="shared" si="13"/>
        <v>406058.17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226169.6</v>
      </c>
      <c r="O61" s="55">
        <f t="shared" si="13"/>
        <v>226169.6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2020-11-16T17:40:18Z</dcterms:modified>
  <cp:category/>
  <cp:version/>
  <cp:contentType/>
  <cp:contentStatus/>
</cp:coreProperties>
</file>