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<sst xmlns="http://schemas.openxmlformats.org/spreadsheetml/2006/main" count="79" uniqueCount="76">
  <si>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</si>
  <si>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</si>
  <si>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</si>
  <si>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</si>
  <si>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</si>
  <si>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</si>
  <si>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</si>
  <si>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</si>
  <si>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</si>
  <si>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</si>
  <si>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</si>
  <si>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</si>
  <si>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</si>
  <si>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</si>
  <si>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</si>
  <si>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</si>
  <si>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</si>
  <si>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</si>
  <si>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</si>
  <si>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</si>
  <si>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</si>
  <si>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</si>
  <si>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</si>
  <si>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</si>
  <si>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</si>
  <si>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</si>
  <si>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</si>
  <si>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</si>
  <si>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</si>
  <si>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</si>
  <si>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</si>
  <si>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</si>
  <si>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</si>
  <si>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</si>
  <si>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</si>
  <si>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</si>
  <si>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</si>
  <si>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</si>
  <si>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</si>
  <si>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</si>
  <si>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</si>
  <si>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</si>
  <si>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</si>
  <si>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</si>
  <si>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</si>
  <si>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</si>
  <si>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</si>
  <si>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</si>
  <si>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</si>
  <si>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</si>
  <si>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</si>
  <si>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</si>
  <si>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</si>
  <si>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</si>
  <si>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</si>
  <si>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</si>
  <si>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</si>
  <si>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</si>
  <si>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</si>
  <si>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</si>
  <si>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</si>
  <si>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</si>
  <si>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</si>
  <si>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</si>
  <si>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</si>
  <si>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</si>
  <si>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</si>
  <si>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</si>
  <si>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</si>
  <si>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</si>
  <si>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</si>
  <si>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</si>
  <si>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</si>
  <si>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</si>
  <si>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</si>
  <si>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01/11/20 - VENCIMENTO 09/11/20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</si>
</sst>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106859</v>
      </c>
      <c r="C7" s="9">
        <f t="shared" si="0"/>
        <v>74046</v>
      </c>
      <c r="D7" s="9">
        <f t="shared" si="0"/>
        <v>86808</v>
      </c>
      <c r="E7" s="9">
        <f t="shared" si="0"/>
        <v>15959</v>
      </c>
      <c r="F7" s="9">
        <f t="shared" si="0"/>
        <v>62283</v>
      </c>
      <c r="G7" s="9">
        <f t="shared" si="0"/>
        <v>85221</v>
      </c>
      <c r="H7" s="9">
        <f t="shared" si="0"/>
        <v>9654</v>
      </c>
      <c r="I7" s="9">
        <f t="shared" si="0"/>
        <v>62702</v>
      </c>
      <c r="J7" s="9">
        <f t="shared" si="0"/>
        <v>72507</v>
      </c>
      <c r="K7" s="9">
        <f t="shared" si="0"/>
        <v>99984</v>
      </c>
      <c r="L7" s="9">
        <f t="shared" si="0"/>
        <v>79982</v>
      </c>
      <c r="M7" s="9">
        <f t="shared" si="0"/>
        <v>30473</v>
      </c>
      <c r="N7" s="9">
        <f t="shared" si="0"/>
        <v>16590</v>
      </c>
      <c r="O7" s="9">
        <f t="shared" si="0"/>
        <v>803068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7338</v>
      </c>
      <c r="C8" s="11">
        <f t="shared" si="1"/>
        <v>6353</v>
      </c>
      <c r="D8" s="11">
        <f t="shared" si="1"/>
        <v>5680</v>
      </c>
      <c r="E8" s="11">
        <f t="shared" si="1"/>
        <v>787</v>
      </c>
      <c r="F8" s="11">
        <f t="shared" si="1"/>
        <v>4058</v>
      </c>
      <c r="G8" s="11">
        <f t="shared" si="1"/>
        <v>5687</v>
      </c>
      <c r="H8" s="11">
        <f t="shared" si="1"/>
        <v>770</v>
      </c>
      <c r="I8" s="11">
        <f t="shared" si="1"/>
        <v>5706</v>
      </c>
      <c r="J8" s="11">
        <f t="shared" si="1"/>
        <v>4964</v>
      </c>
      <c r="K8" s="11">
        <f t="shared" si="1"/>
        <v>5209</v>
      </c>
      <c r="L8" s="11">
        <f t="shared" si="1"/>
        <v>4160</v>
      </c>
      <c r="M8" s="11">
        <f t="shared" si="1"/>
        <v>1820</v>
      </c>
      <c r="N8" s="11">
        <f t="shared" si="1"/>
        <v>1054</v>
      </c>
      <c r="O8" s="11">
        <f t="shared" si="1"/>
        <v>53586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7338</v>
      </c>
      <c r="C9" s="11">
        <v>6353</v>
      </c>
      <c r="D9" s="11">
        <v>5680</v>
      </c>
      <c r="E9" s="11">
        <v>787</v>
      </c>
      <c r="F9" s="11">
        <v>4058</v>
      </c>
      <c r="G9" s="11">
        <v>5687</v>
      </c>
      <c r="H9" s="11">
        <v>770</v>
      </c>
      <c r="I9" s="11">
        <v>5706</v>
      </c>
      <c r="J9" s="11">
        <v>4964</v>
      </c>
      <c r="K9" s="11">
        <v>5207</v>
      </c>
      <c r="L9" s="11">
        <v>4160</v>
      </c>
      <c r="M9" s="11">
        <v>1814</v>
      </c>
      <c r="N9" s="11">
        <v>1054</v>
      </c>
      <c r="O9" s="11">
        <f>SUM(B9:N9)</f>
        <v>53578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6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99521</v>
      </c>
      <c r="C11" s="13">
        <v>67693</v>
      </c>
      <c r="D11" s="13">
        <v>81128</v>
      </c>
      <c r="E11" s="13">
        <v>15172</v>
      </c>
      <c r="F11" s="13">
        <v>58225</v>
      </c>
      <c r="G11" s="13">
        <v>79534</v>
      </c>
      <c r="H11" s="13">
        <v>8884</v>
      </c>
      <c r="I11" s="13">
        <v>56996</v>
      </c>
      <c r="J11" s="13">
        <v>67543</v>
      </c>
      <c r="K11" s="13">
        <v>94775</v>
      </c>
      <c r="L11" s="13">
        <v>75822</v>
      </c>
      <c r="M11" s="13">
        <v>28653</v>
      </c>
      <c r="N11" s="13">
        <v>15536</v>
      </c>
      <c r="O11" s="11">
        <f>SUM(B11:N11)</f>
        <v>749482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1.551190194113715</v>
      </c>
      <c r="C15" s="19">
        <v>1.665334696388186</v>
      </c>
      <c r="D15" s="19">
        <v>1.618402442502179</v>
      </c>
      <c r="E15" s="19">
        <v>1.196775468571395</v>
      </c>
      <c r="F15" s="19">
        <v>1.969256699222263</v>
      </c>
      <c r="G15" s="19">
        <v>1.985381090404738</v>
      </c>
      <c r="H15" s="19">
        <v>1.998007980736999</v>
      </c>
      <c r="I15" s="19">
        <v>1.637265987594691</v>
      </c>
      <c r="J15" s="19">
        <v>1.658108838957201</v>
      </c>
      <c r="K15" s="19">
        <v>1.574083412510478</v>
      </c>
      <c r="L15" s="19">
        <v>1.722247817804267</v>
      </c>
      <c r="M15" s="19">
        <v>1.713666408840258</v>
      </c>
      <c r="N15" s="19">
        <v>1.640081990019837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382127.64</v>
      </c>
      <c r="C17" s="24">
        <f aca="true" t="shared" si="2" ref="C17:N17">C18+C19+C20+C21+C22+C23+C24+C25</f>
        <v>304057.56999999995</v>
      </c>
      <c r="D17" s="24">
        <f t="shared" si="2"/>
        <v>288956.8</v>
      </c>
      <c r="E17" s="24">
        <f t="shared" si="2"/>
        <v>68167.09999999999</v>
      </c>
      <c r="F17" s="24">
        <f t="shared" si="2"/>
        <v>279661.93</v>
      </c>
      <c r="G17" s="24">
        <f t="shared" si="2"/>
        <v>320209.25000000006</v>
      </c>
      <c r="H17" s="24">
        <f t="shared" si="2"/>
        <v>42748.15</v>
      </c>
      <c r="I17" s="24">
        <f t="shared" si="2"/>
        <v>248834.98</v>
      </c>
      <c r="J17" s="24">
        <f t="shared" si="2"/>
        <v>278171.97</v>
      </c>
      <c r="K17" s="24">
        <f t="shared" si="2"/>
        <v>360970.51999999996</v>
      </c>
      <c r="L17" s="24">
        <f t="shared" si="2"/>
        <v>360827.64</v>
      </c>
      <c r="M17" s="24">
        <f t="shared" si="2"/>
        <v>164028.71999999997</v>
      </c>
      <c r="N17" s="24">
        <f t="shared" si="2"/>
        <v>70985.38</v>
      </c>
      <c r="O17" s="24">
        <f>O18+O19+O20+O21+O22+O23+O24+O25</f>
        <v>3169747.65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238744.38</v>
      </c>
      <c r="C18" s="30">
        <f t="shared" si="3"/>
        <v>170861.15</v>
      </c>
      <c r="D18" s="30">
        <f t="shared" si="3"/>
        <v>175629.95</v>
      </c>
      <c r="E18" s="30">
        <f t="shared" si="3"/>
        <v>55235.69</v>
      </c>
      <c r="F18" s="30">
        <f t="shared" si="3"/>
        <v>146003.81</v>
      </c>
      <c r="G18" s="30">
        <f t="shared" si="3"/>
        <v>164229.39</v>
      </c>
      <c r="H18" s="30">
        <f t="shared" si="3"/>
        <v>24944.97</v>
      </c>
      <c r="I18" s="30">
        <f t="shared" si="3"/>
        <v>143537.42</v>
      </c>
      <c r="J18" s="30">
        <f t="shared" si="3"/>
        <v>167063.38</v>
      </c>
      <c r="K18" s="30">
        <f t="shared" si="3"/>
        <v>217905.13</v>
      </c>
      <c r="L18" s="30">
        <f t="shared" si="3"/>
        <v>198387.35</v>
      </c>
      <c r="M18" s="30">
        <f t="shared" si="3"/>
        <v>87320.38</v>
      </c>
      <c r="N18" s="30">
        <f t="shared" si="3"/>
        <v>42961.46</v>
      </c>
      <c r="O18" s="30">
        <f aca="true" t="shared" si="4" ref="O18:O25">SUM(B18:N18)</f>
        <v>1832824.46</v>
      </c>
    </row>
    <row r="19" spans="1:23" ht="18.75" customHeight="1">
      <c r="A19" s="26" t="s">
        <v>35</v>
      </c>
      <c r="B19" s="30">
        <f>IF(B15&lt;&gt;0,ROUND((B15-1)*B18,2),0)</f>
        <v>131593.56</v>
      </c>
      <c r="C19" s="30">
        <f aca="true" t="shared" si="5" ref="C19:N19">IF(C15&lt;&gt;0,ROUND((C15-1)*C18,2),0)</f>
        <v>113679.85</v>
      </c>
      <c r="D19" s="30">
        <f t="shared" si="5"/>
        <v>108609.99</v>
      </c>
      <c r="E19" s="30">
        <f t="shared" si="5"/>
        <v>10869.03</v>
      </c>
      <c r="F19" s="30">
        <f t="shared" si="5"/>
        <v>141515.17</v>
      </c>
      <c r="G19" s="30">
        <f t="shared" si="5"/>
        <v>161828.54</v>
      </c>
      <c r="H19" s="30">
        <f t="shared" si="5"/>
        <v>24895.28</v>
      </c>
      <c r="I19" s="30">
        <f t="shared" si="5"/>
        <v>91471.52</v>
      </c>
      <c r="J19" s="30">
        <f t="shared" si="5"/>
        <v>109945.89</v>
      </c>
      <c r="K19" s="30">
        <f t="shared" si="5"/>
        <v>125095.72</v>
      </c>
      <c r="L19" s="30">
        <f t="shared" si="5"/>
        <v>143284.83</v>
      </c>
      <c r="M19" s="30">
        <f t="shared" si="5"/>
        <v>62317.62</v>
      </c>
      <c r="N19" s="30">
        <f t="shared" si="5"/>
        <v>27498.86</v>
      </c>
      <c r="O19" s="30">
        <f t="shared" si="4"/>
        <v>1252605.8600000003</v>
      </c>
      <c r="W19" s="62"/>
    </row>
    <row r="20" spans="1:15" ht="18.75" customHeight="1">
      <c r="A20" s="26" t="s">
        <v>36</v>
      </c>
      <c r="B20" s="30">
        <v>17947.79</v>
      </c>
      <c r="C20" s="30">
        <v>13595.54</v>
      </c>
      <c r="D20" s="30">
        <v>8157.87</v>
      </c>
      <c r="E20" s="30">
        <v>3649.18</v>
      </c>
      <c r="F20" s="30">
        <v>8060.01</v>
      </c>
      <c r="G20" s="30">
        <v>12262.77</v>
      </c>
      <c r="H20" s="30">
        <v>1800.21</v>
      </c>
      <c r="I20" s="30">
        <v>8533.4</v>
      </c>
      <c r="J20" s="30">
        <v>10963.99</v>
      </c>
      <c r="K20" s="30">
        <v>18504.94</v>
      </c>
      <c r="L20" s="30">
        <v>17464.83</v>
      </c>
      <c r="M20" s="30">
        <v>6762.96</v>
      </c>
      <c r="N20" s="30">
        <v>2602.84</v>
      </c>
      <c r="O20" s="30">
        <f t="shared" si="4"/>
        <v>130306.33000000002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-315.72</v>
      </c>
      <c r="C23" s="30">
        <v>-232.89</v>
      </c>
      <c r="D23" s="30">
        <v>0</v>
      </c>
      <c r="E23" s="30">
        <v>-74.27</v>
      </c>
      <c r="F23" s="30">
        <v>-80.47</v>
      </c>
      <c r="G23" s="30">
        <v>0</v>
      </c>
      <c r="H23" s="30">
        <v>-1178.38</v>
      </c>
      <c r="I23" s="30">
        <v>-236.1</v>
      </c>
      <c r="J23" s="30">
        <v>-2791.95</v>
      </c>
      <c r="K23" s="30">
        <v>0</v>
      </c>
      <c r="L23" s="30">
        <v>0</v>
      </c>
      <c r="M23" s="30">
        <v>-141.26</v>
      </c>
      <c r="N23" s="30">
        <v>-135.66</v>
      </c>
      <c r="O23" s="30">
        <f t="shared" si="4"/>
        <v>-5186.7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-44908.5</v>
      </c>
      <c r="C24" s="30">
        <v>-33102.1</v>
      </c>
      <c r="D24" s="30">
        <v>-31654.5</v>
      </c>
      <c r="E24" s="30">
        <v>-8357.37</v>
      </c>
      <c r="F24" s="30">
        <v>-31756.5</v>
      </c>
      <c r="G24" s="30">
        <v>-41122</v>
      </c>
      <c r="H24" s="30">
        <v>-7713.93</v>
      </c>
      <c r="I24" s="30">
        <v>-31006.8</v>
      </c>
      <c r="J24" s="30">
        <v>-30257.37</v>
      </c>
      <c r="K24" s="30">
        <v>-37681.52</v>
      </c>
      <c r="L24" s="30">
        <v>-35375.94</v>
      </c>
      <c r="M24" s="30">
        <v>-18988.97</v>
      </c>
      <c r="N24" s="30">
        <v>-10694.7</v>
      </c>
      <c r="O24" s="30">
        <f t="shared" si="4"/>
        <v>-362620.2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305402.0200000001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-32287.2</v>
      </c>
      <c r="C27" s="30">
        <f>+C28+C30+C41+C42+C45-C46</f>
        <v>-27953.2</v>
      </c>
      <c r="D27" s="30">
        <f t="shared" si="6"/>
        <v>-24992</v>
      </c>
      <c r="E27" s="30">
        <f t="shared" si="6"/>
        <v>-3462.8</v>
      </c>
      <c r="F27" s="30">
        <f t="shared" si="6"/>
        <v>-17855.2</v>
      </c>
      <c r="G27" s="30">
        <f t="shared" si="6"/>
        <v>-25022.8</v>
      </c>
      <c r="H27" s="30">
        <f t="shared" si="6"/>
        <v>-3388</v>
      </c>
      <c r="I27" s="30">
        <f t="shared" si="6"/>
        <v>-25106.4</v>
      </c>
      <c r="J27" s="30">
        <f t="shared" si="6"/>
        <v>-21841.6</v>
      </c>
      <c r="K27" s="30">
        <f t="shared" si="6"/>
        <v>-22910.8</v>
      </c>
      <c r="L27" s="30">
        <f t="shared" si="6"/>
        <v>-18304</v>
      </c>
      <c r="M27" s="30">
        <f t="shared" si="6"/>
        <v>-7981.6</v>
      </c>
      <c r="N27" s="30">
        <f t="shared" si="6"/>
        <v>-4637.6</v>
      </c>
      <c r="O27" s="30">
        <f t="shared" si="6"/>
        <v>-235743.19999999998</v>
      </c>
    </row>
    <row r="28" spans="1:15" ht="18.75" customHeight="1">
      <c r="A28" s="26" t="s">
        <v>40</v>
      </c>
      <c r="B28" s="31">
        <f>+B29</f>
        <v>-32287.2</v>
      </c>
      <c r="C28" s="31">
        <f>+C29</f>
        <v>-27953.2</v>
      </c>
      <c r="D28" s="31">
        <f aca="true" t="shared" si="7" ref="D28:O28">+D29</f>
        <v>-24992</v>
      </c>
      <c r="E28" s="31">
        <f t="shared" si="7"/>
        <v>-3462.8</v>
      </c>
      <c r="F28" s="31">
        <f t="shared" si="7"/>
        <v>-17855.2</v>
      </c>
      <c r="G28" s="31">
        <f t="shared" si="7"/>
        <v>-25022.8</v>
      </c>
      <c r="H28" s="31">
        <f t="shared" si="7"/>
        <v>-3388</v>
      </c>
      <c r="I28" s="31">
        <f t="shared" si="7"/>
        <v>-25106.4</v>
      </c>
      <c r="J28" s="31">
        <f t="shared" si="7"/>
        <v>-21841.6</v>
      </c>
      <c r="K28" s="31">
        <f t="shared" si="7"/>
        <v>-22910.8</v>
      </c>
      <c r="L28" s="31">
        <f t="shared" si="7"/>
        <v>-18304</v>
      </c>
      <c r="M28" s="31">
        <f t="shared" si="7"/>
        <v>-7981.6</v>
      </c>
      <c r="N28" s="31">
        <f t="shared" si="7"/>
        <v>-4637.6</v>
      </c>
      <c r="O28" s="31">
        <f t="shared" si="7"/>
        <v>-235743.19999999998</v>
      </c>
    </row>
    <row r="29" spans="1:26" ht="18.75" customHeight="1">
      <c r="A29" s="27" t="s">
        <v>41</v>
      </c>
      <c r="B29" s="16">
        <f>ROUND((-B9)*$G$3,2)</f>
        <v>-32287.2</v>
      </c>
      <c r="C29" s="16">
        <f aca="true" t="shared" si="8" ref="C29:N29">ROUND((-C9)*$G$3,2)</f>
        <v>-27953.2</v>
      </c>
      <c r="D29" s="16">
        <f t="shared" si="8"/>
        <v>-24992</v>
      </c>
      <c r="E29" s="16">
        <f t="shared" si="8"/>
        <v>-3462.8</v>
      </c>
      <c r="F29" s="16">
        <f t="shared" si="8"/>
        <v>-17855.2</v>
      </c>
      <c r="G29" s="16">
        <f t="shared" si="8"/>
        <v>-25022.8</v>
      </c>
      <c r="H29" s="16">
        <f t="shared" si="8"/>
        <v>-3388</v>
      </c>
      <c r="I29" s="16">
        <f t="shared" si="8"/>
        <v>-25106.4</v>
      </c>
      <c r="J29" s="16">
        <f t="shared" si="8"/>
        <v>-21841.6</v>
      </c>
      <c r="K29" s="16">
        <f t="shared" si="8"/>
        <v>-22910.8</v>
      </c>
      <c r="L29" s="16">
        <f t="shared" si="8"/>
        <v>-18304</v>
      </c>
      <c r="M29" s="16">
        <f t="shared" si="8"/>
        <v>-7981.6</v>
      </c>
      <c r="N29" s="16">
        <f t="shared" si="8"/>
        <v>-4637.6</v>
      </c>
      <c r="O29" s="32">
        <f aca="true" t="shared" si="9" ref="O29:O46">SUM(B29:N29)</f>
        <v>-235743.19999999998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349840.44</v>
      </c>
      <c r="C44" s="36">
        <f t="shared" si="11"/>
        <v>276104.36999999994</v>
      </c>
      <c r="D44" s="36">
        <f t="shared" si="11"/>
        <v>263964.8</v>
      </c>
      <c r="E44" s="36">
        <f t="shared" si="11"/>
        <v>64704.29999999999</v>
      </c>
      <c r="F44" s="36">
        <f t="shared" si="11"/>
        <v>261806.72999999998</v>
      </c>
      <c r="G44" s="36">
        <f t="shared" si="11"/>
        <v>295186.45000000007</v>
      </c>
      <c r="H44" s="36">
        <f t="shared" si="11"/>
        <v>39360.15</v>
      </c>
      <c r="I44" s="36">
        <f t="shared" si="11"/>
        <v>223728.58000000002</v>
      </c>
      <c r="J44" s="36">
        <f t="shared" si="11"/>
        <v>256330.36999999997</v>
      </c>
      <c r="K44" s="36">
        <f t="shared" si="11"/>
        <v>338059.72</v>
      </c>
      <c r="L44" s="36">
        <f t="shared" si="11"/>
        <v>342523.64</v>
      </c>
      <c r="M44" s="36">
        <f t="shared" si="11"/>
        <v>156047.11999999997</v>
      </c>
      <c r="N44" s="36">
        <f t="shared" si="11"/>
        <v>66347.78</v>
      </c>
      <c r="O44" s="36">
        <f>SUM(B44:N44)</f>
        <v>2934004.4499999997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349840.43</v>
      </c>
      <c r="C50" s="51">
        <f t="shared" si="12"/>
        <v>276104.36</v>
      </c>
      <c r="D50" s="51">
        <f t="shared" si="12"/>
        <v>263964.79</v>
      </c>
      <c r="E50" s="51">
        <f t="shared" si="12"/>
        <v>64704.3</v>
      </c>
      <c r="F50" s="51">
        <f t="shared" si="12"/>
        <v>261806.73</v>
      </c>
      <c r="G50" s="51">
        <f t="shared" si="12"/>
        <v>295186.44</v>
      </c>
      <c r="H50" s="51">
        <f t="shared" si="12"/>
        <v>39360.15</v>
      </c>
      <c r="I50" s="51">
        <f t="shared" si="12"/>
        <v>223728.57</v>
      </c>
      <c r="J50" s="51">
        <f t="shared" si="12"/>
        <v>256330.36</v>
      </c>
      <c r="K50" s="51">
        <f t="shared" si="12"/>
        <v>338059.72</v>
      </c>
      <c r="L50" s="51">
        <f t="shared" si="12"/>
        <v>342523.65</v>
      </c>
      <c r="M50" s="51">
        <f t="shared" si="12"/>
        <v>156047.12</v>
      </c>
      <c r="N50" s="51">
        <f t="shared" si="12"/>
        <v>66347.78</v>
      </c>
      <c r="O50" s="36">
        <f t="shared" si="12"/>
        <v>2934004.4</v>
      </c>
      <c r="Q50"/>
    </row>
    <row r="51" spans="1:18" ht="18.75" customHeight="1">
      <c r="A51" s="26" t="s">
        <v>59</v>
      </c>
      <c r="B51" s="51">
        <v>296543.68</v>
      </c>
      <c r="C51" s="51">
        <v>209020.75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505564.43</v>
      </c>
      <c r="P51"/>
      <c r="Q51"/>
      <c r="R51" s="43"/>
    </row>
    <row r="52" spans="1:16" ht="18.75" customHeight="1">
      <c r="A52" s="26" t="s">
        <v>60</v>
      </c>
      <c r="B52" s="51">
        <v>53296.75</v>
      </c>
      <c r="C52" s="51">
        <v>67083.61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120380.36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263964.79</v>
      </c>
      <c r="E53" s="52">
        <v>0</v>
      </c>
      <c r="F53" s="52">
        <v>0</v>
      </c>
      <c r="G53" s="52">
        <v>0</v>
      </c>
      <c r="H53" s="51">
        <v>39360.15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303324.94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64704.3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64704.3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261806.73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261806.73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295186.44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295186.44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223728.57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223728.57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256330.36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256330.36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338059.72</v>
      </c>
      <c r="L59" s="31">
        <v>342523.65</v>
      </c>
      <c r="M59" s="52">
        <v>0</v>
      </c>
      <c r="N59" s="52">
        <v>0</v>
      </c>
      <c r="O59" s="36">
        <f t="shared" si="13"/>
        <v>680583.37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156047.12</v>
      </c>
      <c r="N60" s="52">
        <v>0</v>
      </c>
      <c r="O60" s="36">
        <f t="shared" si="13"/>
        <v>156047.12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66347.78</v>
      </c>
      <c r="O61" s="55">
        <f t="shared" si="13"/>
        <v>66347.78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2020-11-06T18:19:40Z</dcterms:modified>
  <cp:category/>
  <cp:version/>
  <cp:contentType/>
  <cp:contentStatus/>
</cp:coreProperties>
</file>