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<sst xmlns="http://schemas.openxmlformats.org/spreadsheetml/2006/main" count="77" uniqueCount="74">
  <si>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</si>
  <si>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</si>
  <si>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</si>
  <si>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</si>
  <si>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</si>
  <si>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</si>
  <si>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</si>
  <si>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</si>
  <si>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</si>
  <si>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</si>
  <si>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</si>
  <si>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</si>
  <si>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</si>
  <si>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</si>
  <si>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</si>
  <si>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</si>
  <si>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</si>
  <si>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</si>
  <si>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</si>
  <si>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</si>
  <si>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</si>
  <si>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</si>
  <si>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</si>
  <si>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</si>
  <si>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</si>
  <si>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</si>
  <si>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</si>
  <si>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</si>
  <si>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</si>
  <si>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</si>
  <si>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</si>
  <si>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</si>
  <si>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</si>
  <si>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</si>
  <si>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</si>
  <si>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</si>
  <si>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</si>
  <si>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</si>
  <si>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</si>
  <si>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</si>
  <si>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</si>
  <si>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</si>
  <si>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</si>
  <si>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</si>
  <si>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</si>
  <si>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</si>
  <si>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</si>
  <si>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</si>
  <si>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</si>
  <si>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</si>
  <si>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</si>
  <si>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</si>
  <si>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</si>
  <si>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</si>
  <si>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</si>
  <si>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</si>
  <si>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</si>
  <si>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</si>
  <si>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</si>
  <si>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</si>
  <si>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</si>
  <si>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</si>
  <si>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</si>
  <si>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</si>
  <si>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</si>
  <si>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</si>
  <si>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</si>
  <si>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</si>
  <si>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</si>
  <si>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</si>
  <si>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</si>
  <si>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</si>
  <si>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</si>
  <si>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30/05/20 - VENCIMENTO 05/06/20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</si>
</sst>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134266</v>
      </c>
      <c r="C7" s="9">
        <f t="shared" si="0"/>
        <v>85561</v>
      </c>
      <c r="D7" s="9">
        <f t="shared" si="0"/>
        <v>106499</v>
      </c>
      <c r="E7" s="9">
        <f t="shared" si="0"/>
        <v>18194</v>
      </c>
      <c r="F7" s="9">
        <f t="shared" si="0"/>
        <v>64565</v>
      </c>
      <c r="G7" s="9">
        <f t="shared" si="0"/>
        <v>101706</v>
      </c>
      <c r="H7" s="9">
        <f t="shared" si="0"/>
        <v>15541</v>
      </c>
      <c r="I7" s="9">
        <f t="shared" si="0"/>
        <v>86321</v>
      </c>
      <c r="J7" s="9">
        <f t="shared" si="0"/>
        <v>82113</v>
      </c>
      <c r="K7" s="9">
        <f t="shared" si="0"/>
        <v>110755</v>
      </c>
      <c r="L7" s="9">
        <f t="shared" si="0"/>
        <v>72895</v>
      </c>
      <c r="M7" s="9">
        <f t="shared" si="0"/>
        <v>34014</v>
      </c>
      <c r="N7" s="9">
        <f t="shared" si="0"/>
        <v>20521</v>
      </c>
      <c r="O7" s="9">
        <f t="shared" si="0"/>
        <v>932951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8713</v>
      </c>
      <c r="C8" s="11">
        <f t="shared" si="1"/>
        <v>6634</v>
      </c>
      <c r="D8" s="11">
        <f t="shared" si="1"/>
        <v>6024</v>
      </c>
      <c r="E8" s="11">
        <f t="shared" si="1"/>
        <v>784</v>
      </c>
      <c r="F8" s="11">
        <f t="shared" si="1"/>
        <v>3442</v>
      </c>
      <c r="G8" s="11">
        <f t="shared" si="1"/>
        <v>6044</v>
      </c>
      <c r="H8" s="11">
        <f t="shared" si="1"/>
        <v>920</v>
      </c>
      <c r="I8" s="11">
        <f t="shared" si="1"/>
        <v>6498</v>
      </c>
      <c r="J8" s="11">
        <f t="shared" si="1"/>
        <v>5494</v>
      </c>
      <c r="K8" s="11">
        <f t="shared" si="1"/>
        <v>5361</v>
      </c>
      <c r="L8" s="11">
        <f t="shared" si="1"/>
        <v>3750</v>
      </c>
      <c r="M8" s="11">
        <f t="shared" si="1"/>
        <v>1587</v>
      </c>
      <c r="N8" s="11">
        <f t="shared" si="1"/>
        <v>1340</v>
      </c>
      <c r="O8" s="11">
        <f t="shared" si="1"/>
        <v>56591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8713</v>
      </c>
      <c r="C9" s="11">
        <v>6634</v>
      </c>
      <c r="D9" s="11">
        <v>6024</v>
      </c>
      <c r="E9" s="11">
        <v>784</v>
      </c>
      <c r="F9" s="11">
        <v>3442</v>
      </c>
      <c r="G9" s="11">
        <v>6044</v>
      </c>
      <c r="H9" s="11">
        <v>916</v>
      </c>
      <c r="I9" s="11">
        <v>6497</v>
      </c>
      <c r="J9" s="11">
        <v>5494</v>
      </c>
      <c r="K9" s="11">
        <v>5361</v>
      </c>
      <c r="L9" s="11">
        <v>3750</v>
      </c>
      <c r="M9" s="11">
        <v>1584</v>
      </c>
      <c r="N9" s="11">
        <v>1340</v>
      </c>
      <c r="O9" s="11">
        <f>SUM(B9:N9)</f>
        <v>56583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125553</v>
      </c>
      <c r="C11" s="13">
        <v>78927</v>
      </c>
      <c r="D11" s="13">
        <v>100475</v>
      </c>
      <c r="E11" s="13">
        <v>17410</v>
      </c>
      <c r="F11" s="13">
        <v>61123</v>
      </c>
      <c r="G11" s="13">
        <v>95662</v>
      </c>
      <c r="H11" s="13">
        <v>14621</v>
      </c>
      <c r="I11" s="13">
        <v>79823</v>
      </c>
      <c r="J11" s="13">
        <v>76619</v>
      </c>
      <c r="K11" s="13">
        <v>105394</v>
      </c>
      <c r="L11" s="13">
        <v>69145</v>
      </c>
      <c r="M11" s="13">
        <v>32427</v>
      </c>
      <c r="N11" s="13">
        <v>19181</v>
      </c>
      <c r="O11" s="11">
        <f>SUM(B11:N11)</f>
        <v>876360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1.722706707626471</v>
      </c>
      <c r="C15" s="19">
        <v>1.820345738483168</v>
      </c>
      <c r="D15" s="19">
        <v>1.336891618940936</v>
      </c>
      <c r="E15" s="19">
        <v>1.381064934548193</v>
      </c>
      <c r="F15" s="19">
        <v>1.913301984151927</v>
      </c>
      <c r="G15" s="19">
        <v>2.605324274566222</v>
      </c>
      <c r="H15" s="19">
        <v>2.1379664671429</v>
      </c>
      <c r="I15" s="19">
        <v>1.633605783487908</v>
      </c>
      <c r="J15" s="19">
        <v>1.638372413605603</v>
      </c>
      <c r="K15" s="19">
        <v>1.964960133371322</v>
      </c>
      <c r="L15" s="19">
        <v>1.833990692484</v>
      </c>
      <c r="M15" s="19">
        <v>1.756636322374325</v>
      </c>
      <c r="N15" s="19">
        <v>1.662995044637768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588690.6599999999</v>
      </c>
      <c r="C17" s="24">
        <f aca="true" t="shared" si="2" ref="C17:O17">C18+C19+C20+C21+C22+C23</f>
        <v>420658.75</v>
      </c>
      <c r="D17" s="24">
        <f t="shared" si="2"/>
        <v>312067.91000000003</v>
      </c>
      <c r="E17" s="24">
        <f t="shared" si="2"/>
        <v>99221.65999999999</v>
      </c>
      <c r="F17" s="24">
        <f t="shared" si="2"/>
        <v>320357.64</v>
      </c>
      <c r="G17" s="24">
        <f t="shared" si="2"/>
        <v>548603.14</v>
      </c>
      <c r="H17" s="24">
        <f t="shared" si="2"/>
        <v>90490.01999999999</v>
      </c>
      <c r="I17" s="24">
        <f t="shared" si="2"/>
        <v>375240.07999999996</v>
      </c>
      <c r="J17" s="24">
        <f t="shared" si="2"/>
        <v>354691.75</v>
      </c>
      <c r="K17" s="24">
        <f t="shared" si="2"/>
        <v>542939.28</v>
      </c>
      <c r="L17" s="24">
        <f t="shared" si="2"/>
        <v>395902.41</v>
      </c>
      <c r="M17" s="24">
        <f t="shared" si="2"/>
        <v>209716.96</v>
      </c>
      <c r="N17" s="24">
        <f t="shared" si="2"/>
        <v>103579.23999999999</v>
      </c>
      <c r="O17" s="24">
        <f t="shared" si="2"/>
        <v>4362159.5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299977.1</v>
      </c>
      <c r="C18" s="22">
        <f t="shared" si="3"/>
        <v>197432.01</v>
      </c>
      <c r="D18" s="22">
        <f t="shared" si="3"/>
        <v>215468.78</v>
      </c>
      <c r="E18" s="22">
        <f t="shared" si="3"/>
        <v>62971.25</v>
      </c>
      <c r="F18" s="22">
        <f t="shared" si="3"/>
        <v>151353.27</v>
      </c>
      <c r="G18" s="22">
        <f t="shared" si="3"/>
        <v>195997.63</v>
      </c>
      <c r="H18" s="22">
        <f t="shared" si="3"/>
        <v>40156.39</v>
      </c>
      <c r="I18" s="22">
        <f t="shared" si="3"/>
        <v>197606.03</v>
      </c>
      <c r="J18" s="22">
        <f t="shared" si="3"/>
        <v>189196.56</v>
      </c>
      <c r="K18" s="22">
        <f t="shared" si="3"/>
        <v>241379.45</v>
      </c>
      <c r="L18" s="22">
        <f t="shared" si="3"/>
        <v>180808.76</v>
      </c>
      <c r="M18" s="22">
        <f t="shared" si="3"/>
        <v>97467.12</v>
      </c>
      <c r="N18" s="22">
        <f t="shared" si="3"/>
        <v>53141.18</v>
      </c>
      <c r="O18" s="27">
        <f aca="true" t="shared" si="4" ref="O18:O23">SUM(B18:N18)</f>
        <v>2122955.5300000003</v>
      </c>
    </row>
    <row r="19" spans="1:23" ht="18.75" customHeight="1">
      <c r="A19" s="26" t="s">
        <v>36</v>
      </c>
      <c r="B19" s="16">
        <f>IF(B15&lt;&gt;0,ROUND((B15-1)*B18,2),0)</f>
        <v>216795.46</v>
      </c>
      <c r="C19" s="22">
        <f aca="true" t="shared" si="5" ref="C19:N19">IF(C15&lt;&gt;0,ROUND((C15-1)*C18,2),0)</f>
        <v>161962.51</v>
      </c>
      <c r="D19" s="22">
        <f t="shared" si="5"/>
        <v>72589.63</v>
      </c>
      <c r="E19" s="22">
        <f t="shared" si="5"/>
        <v>23996.14</v>
      </c>
      <c r="F19" s="22">
        <f t="shared" si="5"/>
        <v>138231.24</v>
      </c>
      <c r="G19" s="22">
        <f t="shared" si="5"/>
        <v>314639.75</v>
      </c>
      <c r="H19" s="22">
        <f t="shared" si="5"/>
        <v>45696.63</v>
      </c>
      <c r="I19" s="22">
        <f t="shared" si="5"/>
        <v>125204.32</v>
      </c>
      <c r="J19" s="22">
        <f t="shared" si="5"/>
        <v>120777.86</v>
      </c>
      <c r="K19" s="22">
        <f t="shared" si="5"/>
        <v>232921.55</v>
      </c>
      <c r="L19" s="22">
        <f t="shared" si="5"/>
        <v>150792.82</v>
      </c>
      <c r="M19" s="22">
        <f t="shared" si="5"/>
        <v>73747.16</v>
      </c>
      <c r="N19" s="22">
        <f t="shared" si="5"/>
        <v>35232.34</v>
      </c>
      <c r="O19" s="27">
        <f t="shared" si="4"/>
        <v>1712587.4100000001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32882.84</v>
      </c>
      <c r="L23" s="22">
        <v>32967.74</v>
      </c>
      <c r="M23" s="22">
        <v>25794.49</v>
      </c>
      <c r="N23" s="22">
        <v>7332.8</v>
      </c>
      <c r="O23" s="27">
        <f t="shared" si="4"/>
        <v>271083.70999999996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-38337.2</v>
      </c>
      <c r="C25" s="31">
        <f>+C26+C28+C39+C40+C43-C44</f>
        <v>-29189.6</v>
      </c>
      <c r="D25" s="31">
        <f t="shared" si="6"/>
        <v>-26505.6</v>
      </c>
      <c r="E25" s="31">
        <f t="shared" si="6"/>
        <v>-3449.6</v>
      </c>
      <c r="F25" s="31">
        <f t="shared" si="6"/>
        <v>-15144.8</v>
      </c>
      <c r="G25" s="31">
        <f t="shared" si="6"/>
        <v>-26593.6</v>
      </c>
      <c r="H25" s="31">
        <f t="shared" si="6"/>
        <v>-4030.4</v>
      </c>
      <c r="I25" s="31">
        <f t="shared" si="6"/>
        <v>-28586.8</v>
      </c>
      <c r="J25" s="31">
        <f t="shared" si="6"/>
        <v>-24173.6</v>
      </c>
      <c r="K25" s="31">
        <f t="shared" si="6"/>
        <v>-23588.4</v>
      </c>
      <c r="L25" s="31">
        <f t="shared" si="6"/>
        <v>-16500</v>
      </c>
      <c r="M25" s="31">
        <f t="shared" si="6"/>
        <v>-6969.6</v>
      </c>
      <c r="N25" s="31">
        <f t="shared" si="6"/>
        <v>-5896</v>
      </c>
      <c r="O25" s="31">
        <f t="shared" si="6"/>
        <v>-248965.19999999998</v>
      </c>
    </row>
    <row r="26" spans="1:15" ht="18.75" customHeight="1">
      <c r="A26" s="26" t="s">
        <v>42</v>
      </c>
      <c r="B26" s="32">
        <f>+B27</f>
        <v>-38337.2</v>
      </c>
      <c r="C26" s="32">
        <f>+C27</f>
        <v>-29189.6</v>
      </c>
      <c r="D26" s="32">
        <f aca="true" t="shared" si="7" ref="D26:O26">+D27</f>
        <v>-26505.6</v>
      </c>
      <c r="E26" s="32">
        <f t="shared" si="7"/>
        <v>-3449.6</v>
      </c>
      <c r="F26" s="32">
        <f t="shared" si="7"/>
        <v>-15144.8</v>
      </c>
      <c r="G26" s="32">
        <f t="shared" si="7"/>
        <v>-26593.6</v>
      </c>
      <c r="H26" s="32">
        <f t="shared" si="7"/>
        <v>-4030.4</v>
      </c>
      <c r="I26" s="32">
        <f t="shared" si="7"/>
        <v>-28586.8</v>
      </c>
      <c r="J26" s="32">
        <f t="shared" si="7"/>
        <v>-24173.6</v>
      </c>
      <c r="K26" s="32">
        <f t="shared" si="7"/>
        <v>-23588.4</v>
      </c>
      <c r="L26" s="32">
        <f t="shared" si="7"/>
        <v>-16500</v>
      </c>
      <c r="M26" s="32">
        <f t="shared" si="7"/>
        <v>-6969.6</v>
      </c>
      <c r="N26" s="32">
        <f t="shared" si="7"/>
        <v>-5896</v>
      </c>
      <c r="O26" s="32">
        <f t="shared" si="7"/>
        <v>-248965.19999999998</v>
      </c>
    </row>
    <row r="27" spans="1:26" ht="18.75" customHeight="1">
      <c r="A27" s="28" t="s">
        <v>43</v>
      </c>
      <c r="B27" s="16">
        <f>ROUND((-B9)*$G$3,2)</f>
        <v>-38337.2</v>
      </c>
      <c r="C27" s="16">
        <f aca="true" t="shared" si="8" ref="C27:N27">ROUND((-C9)*$G$3,2)</f>
        <v>-29189.6</v>
      </c>
      <c r="D27" s="16">
        <f t="shared" si="8"/>
        <v>-26505.6</v>
      </c>
      <c r="E27" s="16">
        <f t="shared" si="8"/>
        <v>-3449.6</v>
      </c>
      <c r="F27" s="16">
        <f t="shared" si="8"/>
        <v>-15144.8</v>
      </c>
      <c r="G27" s="16">
        <f t="shared" si="8"/>
        <v>-26593.6</v>
      </c>
      <c r="H27" s="16">
        <f t="shared" si="8"/>
        <v>-4030.4</v>
      </c>
      <c r="I27" s="16">
        <f t="shared" si="8"/>
        <v>-28586.8</v>
      </c>
      <c r="J27" s="16">
        <f t="shared" si="8"/>
        <v>-24173.6</v>
      </c>
      <c r="K27" s="16">
        <f t="shared" si="8"/>
        <v>-23588.4</v>
      </c>
      <c r="L27" s="16">
        <f t="shared" si="8"/>
        <v>-16500</v>
      </c>
      <c r="M27" s="16">
        <f t="shared" si="8"/>
        <v>-6969.6</v>
      </c>
      <c r="N27" s="16">
        <f t="shared" si="8"/>
        <v>-5896</v>
      </c>
      <c r="O27" s="33">
        <f aca="true" t="shared" si="9" ref="O27:O44">SUM(B27:N27)</f>
        <v>-248965.19999999998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550353.46</v>
      </c>
      <c r="C42" s="37">
        <f aca="true" t="shared" si="11" ref="C42:N42">+C17+C25</f>
        <v>391469.15</v>
      </c>
      <c r="D42" s="37">
        <f t="shared" si="11"/>
        <v>285562.31000000006</v>
      </c>
      <c r="E42" s="37">
        <f t="shared" si="11"/>
        <v>95772.05999999998</v>
      </c>
      <c r="F42" s="37">
        <f t="shared" si="11"/>
        <v>305212.84</v>
      </c>
      <c r="G42" s="37">
        <f t="shared" si="11"/>
        <v>522009.54000000004</v>
      </c>
      <c r="H42" s="37">
        <f t="shared" si="11"/>
        <v>86459.62</v>
      </c>
      <c r="I42" s="37">
        <f t="shared" si="11"/>
        <v>346653.27999999997</v>
      </c>
      <c r="J42" s="37">
        <f t="shared" si="11"/>
        <v>330518.15</v>
      </c>
      <c r="K42" s="37">
        <f t="shared" si="11"/>
        <v>519350.88</v>
      </c>
      <c r="L42" s="37">
        <f t="shared" si="11"/>
        <v>379402.41</v>
      </c>
      <c r="M42" s="37">
        <f t="shared" si="11"/>
        <v>202747.36</v>
      </c>
      <c r="N42" s="37">
        <f t="shared" si="11"/>
        <v>97683.23999999999</v>
      </c>
      <c r="O42" s="37">
        <f>SUM(B42:N42)</f>
        <v>4113194.3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550353.46</v>
      </c>
      <c r="C48" s="52">
        <f t="shared" si="12"/>
        <v>391469.14</v>
      </c>
      <c r="D48" s="52">
        <f t="shared" si="12"/>
        <v>285562.3</v>
      </c>
      <c r="E48" s="52">
        <f t="shared" si="12"/>
        <v>95772.06</v>
      </c>
      <c r="F48" s="52">
        <f t="shared" si="12"/>
        <v>305212.85</v>
      </c>
      <c r="G48" s="52">
        <f t="shared" si="12"/>
        <v>522009.55</v>
      </c>
      <c r="H48" s="52">
        <f t="shared" si="12"/>
        <v>86459.62</v>
      </c>
      <c r="I48" s="52">
        <f t="shared" si="12"/>
        <v>346653.29</v>
      </c>
      <c r="J48" s="52">
        <f t="shared" si="12"/>
        <v>330518.16</v>
      </c>
      <c r="K48" s="52">
        <f t="shared" si="12"/>
        <v>519350.87</v>
      </c>
      <c r="L48" s="52">
        <f t="shared" si="12"/>
        <v>379402.41</v>
      </c>
      <c r="M48" s="52">
        <f t="shared" si="12"/>
        <v>202747.36</v>
      </c>
      <c r="N48" s="52">
        <f t="shared" si="12"/>
        <v>97683.24</v>
      </c>
      <c r="O48" s="37">
        <f t="shared" si="12"/>
        <v>4113194.31</v>
      </c>
      <c r="Q48"/>
    </row>
    <row r="49" spans="1:18" ht="18.75" customHeight="1">
      <c r="A49" s="26" t="s">
        <v>61</v>
      </c>
      <c r="B49" s="52">
        <v>452098.68</v>
      </c>
      <c r="C49" s="52">
        <v>297996.12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750094.8</v>
      </c>
      <c r="P49"/>
      <c r="Q49"/>
      <c r="R49" s="44"/>
    </row>
    <row r="50" spans="1:16" ht="18.75" customHeight="1">
      <c r="A50" s="26" t="s">
        <v>62</v>
      </c>
      <c r="B50" s="52">
        <v>98254.78</v>
      </c>
      <c r="C50" s="52">
        <v>93473.02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191727.8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285562.3</v>
      </c>
      <c r="E51" s="53">
        <v>0</v>
      </c>
      <c r="F51" s="53">
        <v>0</v>
      </c>
      <c r="G51" s="53">
        <v>0</v>
      </c>
      <c r="H51" s="52">
        <v>86459.62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372021.92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95772.06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95772.06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305212.85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305212.85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522009.55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522009.55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346653.29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346653.29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330518.16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330518.16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519350.87</v>
      </c>
      <c r="L57" s="32">
        <v>379402.41</v>
      </c>
      <c r="M57" s="53">
        <v>0</v>
      </c>
      <c r="N57" s="53">
        <v>0</v>
      </c>
      <c r="O57" s="37">
        <f t="shared" si="13"/>
        <v>898753.28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202747.36</v>
      </c>
      <c r="N58" s="53">
        <v>0</v>
      </c>
      <c r="O58" s="37">
        <f t="shared" si="13"/>
        <v>202747.36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97683.24</v>
      </c>
      <c r="O59" s="56">
        <f t="shared" si="13"/>
        <v>97683.24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2020-06-05T17:16:16Z</dcterms:modified>
  <cp:category/>
  <cp:version/>
  <cp:contentType/>
  <cp:contentStatus/>
</cp:coreProperties>
</file>