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<sst xmlns="http://schemas.openxmlformats.org/spreadsheetml/2006/main" count="77" uniqueCount="74">
  <si>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</si>
  <si>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</si>
  <si>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</si>
  <si>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</si>
  <si>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</si>
  <si>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</si>
  <si>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</si>
  <si>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</si>
  <si>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</si>
  <si>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</si>
  <si>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</si>
  <si>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</si>
  <si>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</si>
  <si>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</si>
  <si>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</si>
  <si>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</si>
  <si>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</si>
  <si>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</si>
  <si>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</si>
  <si>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</si>
  <si>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</si>
  <si>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</si>
  <si>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</si>
  <si>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</si>
  <si>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</si>
  <si>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</si>
  <si>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</si>
  <si>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</si>
  <si>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</si>
  <si>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</si>
  <si>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</si>
  <si>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</si>
  <si>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</si>
  <si>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</si>
  <si>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</si>
  <si>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</si>
  <si>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</si>
  <si>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</si>
  <si>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</si>
  <si>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</si>
  <si>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</si>
  <si>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</si>
  <si>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</si>
  <si>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</si>
  <si>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</si>
  <si>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</si>
  <si>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</si>
  <si>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</si>
  <si>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</si>
  <si>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</si>
  <si>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</si>
  <si>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</si>
  <si>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</si>
  <si>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</si>
  <si>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</si>
  <si>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</si>
  <si>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</si>
  <si>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</si>
  <si>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</si>
  <si>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</si>
  <si>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</si>
  <si>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</si>
  <si>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</si>
  <si>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</si>
  <si>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</si>
  <si>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</si>
  <si>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</si>
  <si>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</si>
  <si>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</si>
  <si>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</si>
  <si>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</si>
  <si>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</si>
  <si>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</si>
  <si>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24/05/20 - VENCIMENTO 01/06/20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</si>
</sst>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64544</v>
      </c>
      <c r="C7" s="9">
        <f t="shared" si="0"/>
        <v>40633</v>
      </c>
      <c r="D7" s="9">
        <f t="shared" si="0"/>
        <v>50586</v>
      </c>
      <c r="E7" s="9">
        <f t="shared" si="0"/>
        <v>8646</v>
      </c>
      <c r="F7" s="9">
        <f t="shared" si="0"/>
        <v>31451</v>
      </c>
      <c r="G7" s="9">
        <f t="shared" si="0"/>
        <v>48275</v>
      </c>
      <c r="H7" s="9">
        <f t="shared" si="0"/>
        <v>6523</v>
      </c>
      <c r="I7" s="9">
        <f t="shared" si="0"/>
        <v>40048</v>
      </c>
      <c r="J7" s="9">
        <f t="shared" si="0"/>
        <v>43113</v>
      </c>
      <c r="K7" s="9">
        <f t="shared" si="0"/>
        <v>58096</v>
      </c>
      <c r="L7" s="9">
        <f t="shared" si="0"/>
        <v>44913</v>
      </c>
      <c r="M7" s="9">
        <f t="shared" si="0"/>
        <v>16965</v>
      </c>
      <c r="N7" s="9">
        <f t="shared" si="0"/>
        <v>9587</v>
      </c>
      <c r="O7" s="9">
        <f t="shared" si="0"/>
        <v>463380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4242</v>
      </c>
      <c r="C8" s="11">
        <f t="shared" si="1"/>
        <v>3062</v>
      </c>
      <c r="D8" s="11">
        <f t="shared" si="1"/>
        <v>2771</v>
      </c>
      <c r="E8" s="11">
        <f t="shared" si="1"/>
        <v>288</v>
      </c>
      <c r="F8" s="11">
        <f t="shared" si="1"/>
        <v>1776</v>
      </c>
      <c r="G8" s="11">
        <f t="shared" si="1"/>
        <v>2885</v>
      </c>
      <c r="H8" s="11">
        <f t="shared" si="1"/>
        <v>319</v>
      </c>
      <c r="I8" s="11">
        <f t="shared" si="1"/>
        <v>2792</v>
      </c>
      <c r="J8" s="11">
        <f t="shared" si="1"/>
        <v>2701</v>
      </c>
      <c r="K8" s="11">
        <f t="shared" si="1"/>
        <v>2964</v>
      </c>
      <c r="L8" s="11">
        <f t="shared" si="1"/>
        <v>2253</v>
      </c>
      <c r="M8" s="11">
        <f t="shared" si="1"/>
        <v>673</v>
      </c>
      <c r="N8" s="11">
        <f t="shared" si="1"/>
        <v>559</v>
      </c>
      <c r="O8" s="11">
        <f t="shared" si="1"/>
        <v>27285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4242</v>
      </c>
      <c r="C9" s="11">
        <v>3062</v>
      </c>
      <c r="D9" s="11">
        <v>2771</v>
      </c>
      <c r="E9" s="11">
        <v>288</v>
      </c>
      <c r="F9" s="11">
        <v>1776</v>
      </c>
      <c r="G9" s="11">
        <v>2885</v>
      </c>
      <c r="H9" s="11">
        <v>319</v>
      </c>
      <c r="I9" s="11">
        <v>2791</v>
      </c>
      <c r="J9" s="11">
        <v>2701</v>
      </c>
      <c r="K9" s="11">
        <v>2964</v>
      </c>
      <c r="L9" s="11">
        <v>2253</v>
      </c>
      <c r="M9" s="11">
        <v>672</v>
      </c>
      <c r="N9" s="11">
        <v>559</v>
      </c>
      <c r="O9" s="11">
        <f>SUM(B9:N9)</f>
        <v>27283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1">
        <f>SUM(B10:N10)</f>
        <v>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60302</v>
      </c>
      <c r="C11" s="13">
        <v>37571</v>
      </c>
      <c r="D11" s="13">
        <v>47815</v>
      </c>
      <c r="E11" s="13">
        <v>8358</v>
      </c>
      <c r="F11" s="13">
        <v>29675</v>
      </c>
      <c r="G11" s="13">
        <v>45390</v>
      </c>
      <c r="H11" s="13">
        <v>6204</v>
      </c>
      <c r="I11" s="13">
        <v>37256</v>
      </c>
      <c r="J11" s="13">
        <v>40412</v>
      </c>
      <c r="K11" s="13">
        <v>55132</v>
      </c>
      <c r="L11" s="13">
        <v>42660</v>
      </c>
      <c r="M11" s="13">
        <v>16292</v>
      </c>
      <c r="N11" s="13">
        <v>9028</v>
      </c>
      <c r="O11" s="11">
        <f>SUM(B11:N11)</f>
        <v>436095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1.832686200433458</v>
      </c>
      <c r="C15" s="19">
        <v>1.930592162121577</v>
      </c>
      <c r="D15" s="19">
        <v>1.404728015446592</v>
      </c>
      <c r="E15" s="19">
        <v>1.467315172735981</v>
      </c>
      <c r="F15" s="19">
        <v>2.030930922355652</v>
      </c>
      <c r="G15" s="19">
        <v>2.629119839054558</v>
      </c>
      <c r="H15" s="19">
        <v>2.232325097638666</v>
      </c>
      <c r="I15" s="19">
        <v>1.769694975956028</v>
      </c>
      <c r="J15" s="19">
        <v>1.776803315399102</v>
      </c>
      <c r="K15" s="19">
        <v>2.093049793220912</v>
      </c>
      <c r="L15" s="19">
        <v>1.785619355959219</v>
      </c>
      <c r="M15" s="19">
        <v>1.894726272897898</v>
      </c>
      <c r="N15" s="19">
        <v>1.74274384985189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336199.15</v>
      </c>
      <c r="C17" s="24">
        <f aca="true" t="shared" si="2" ref="C17:O17">C18+C19+C20+C21+C22+C23</f>
        <v>242277.80999999997</v>
      </c>
      <c r="D17" s="24">
        <f t="shared" si="2"/>
        <v>167777.23</v>
      </c>
      <c r="E17" s="24">
        <f t="shared" si="2"/>
        <v>56163.19</v>
      </c>
      <c r="F17" s="24">
        <f t="shared" si="2"/>
        <v>180508.44999999998</v>
      </c>
      <c r="G17" s="24">
        <f t="shared" si="2"/>
        <v>282554.74999999994</v>
      </c>
      <c r="H17" s="24">
        <f t="shared" si="2"/>
        <v>42262.35</v>
      </c>
      <c r="I17" s="24">
        <f t="shared" si="2"/>
        <v>214671.61</v>
      </c>
      <c r="J17" s="24">
        <f t="shared" si="2"/>
        <v>221219.04</v>
      </c>
      <c r="K17" s="24">
        <f t="shared" si="2"/>
        <v>333053.68</v>
      </c>
      <c r="L17" s="24">
        <f t="shared" si="2"/>
        <v>262641.85</v>
      </c>
      <c r="M17" s="24">
        <f t="shared" si="2"/>
        <v>130611.41</v>
      </c>
      <c r="N17" s="24">
        <f t="shared" si="2"/>
        <v>58471.95</v>
      </c>
      <c r="O17" s="24">
        <f t="shared" si="2"/>
        <v>2528412.47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144204.2</v>
      </c>
      <c r="C18" s="22">
        <f t="shared" si="3"/>
        <v>93760.65</v>
      </c>
      <c r="D18" s="22">
        <f t="shared" si="3"/>
        <v>102345.6</v>
      </c>
      <c r="E18" s="22">
        <f t="shared" si="3"/>
        <v>29924.67</v>
      </c>
      <c r="F18" s="22">
        <f t="shared" si="3"/>
        <v>73727.43</v>
      </c>
      <c r="G18" s="22">
        <f t="shared" si="3"/>
        <v>93030.75</v>
      </c>
      <c r="H18" s="22">
        <f t="shared" si="3"/>
        <v>16854.78</v>
      </c>
      <c r="I18" s="22">
        <f t="shared" si="3"/>
        <v>91677.88</v>
      </c>
      <c r="J18" s="22">
        <f t="shared" si="3"/>
        <v>99336.66</v>
      </c>
      <c r="K18" s="22">
        <f t="shared" si="3"/>
        <v>126614.42</v>
      </c>
      <c r="L18" s="22">
        <f t="shared" si="3"/>
        <v>111402.21</v>
      </c>
      <c r="M18" s="22">
        <f t="shared" si="3"/>
        <v>48613.21</v>
      </c>
      <c r="N18" s="22">
        <f t="shared" si="3"/>
        <v>24826.5</v>
      </c>
      <c r="O18" s="27">
        <f aca="true" t="shared" si="4" ref="O18:O23">SUM(B18:N18)</f>
        <v>1056318.96</v>
      </c>
    </row>
    <row r="19" spans="1:23" ht="18.75" customHeight="1">
      <c r="A19" s="26" t="s">
        <v>36</v>
      </c>
      <c r="B19" s="16">
        <f>IF(B15&lt;&gt;0,ROUND((B15-1)*B18,2),0)</f>
        <v>120076.85</v>
      </c>
      <c r="C19" s="22">
        <f aca="true" t="shared" si="5" ref="C19:N19">IF(C15&lt;&gt;0,ROUND((C15-1)*C18,2),0)</f>
        <v>87252.93</v>
      </c>
      <c r="D19" s="22">
        <f t="shared" si="5"/>
        <v>41422.13</v>
      </c>
      <c r="E19" s="22">
        <f t="shared" si="5"/>
        <v>13984.25</v>
      </c>
      <c r="F19" s="22">
        <f t="shared" si="5"/>
        <v>76007.89</v>
      </c>
      <c r="G19" s="22">
        <f t="shared" si="5"/>
        <v>151558.24</v>
      </c>
      <c r="H19" s="22">
        <f t="shared" si="5"/>
        <v>20770.57</v>
      </c>
      <c r="I19" s="22">
        <f t="shared" si="5"/>
        <v>70564</v>
      </c>
      <c r="J19" s="22">
        <f t="shared" si="5"/>
        <v>77165.05</v>
      </c>
      <c r="K19" s="22">
        <f t="shared" si="5"/>
        <v>138395.87</v>
      </c>
      <c r="L19" s="22">
        <f t="shared" si="5"/>
        <v>87519.73</v>
      </c>
      <c r="M19" s="22">
        <f t="shared" si="5"/>
        <v>43495.52</v>
      </c>
      <c r="N19" s="22">
        <f t="shared" si="5"/>
        <v>18439.73</v>
      </c>
      <c r="O19" s="27">
        <f t="shared" si="4"/>
        <v>946652.7600000001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-18664.8</v>
      </c>
      <c r="C25" s="31">
        <f>+C26+C28+C39+C40+C43-C44</f>
        <v>-13472.8</v>
      </c>
      <c r="D25" s="31">
        <f t="shared" si="6"/>
        <v>-20705.96</v>
      </c>
      <c r="E25" s="31">
        <f t="shared" si="6"/>
        <v>-1267.2</v>
      </c>
      <c r="F25" s="31">
        <f t="shared" si="6"/>
        <v>-22384.179999999993</v>
      </c>
      <c r="G25" s="31">
        <f t="shared" si="6"/>
        <v>-12694</v>
      </c>
      <c r="H25" s="31">
        <f t="shared" si="6"/>
        <v>-1403.6</v>
      </c>
      <c r="I25" s="31">
        <f t="shared" si="6"/>
        <v>-12280.4</v>
      </c>
      <c r="J25" s="31">
        <f t="shared" si="6"/>
        <v>-11884.4</v>
      </c>
      <c r="K25" s="31">
        <f t="shared" si="6"/>
        <v>-13041.6</v>
      </c>
      <c r="L25" s="31">
        <f t="shared" si="6"/>
        <v>-9913.2</v>
      </c>
      <c r="M25" s="31">
        <f t="shared" si="6"/>
        <v>-2956.8</v>
      </c>
      <c r="N25" s="31">
        <f t="shared" si="6"/>
        <v>-2459.6</v>
      </c>
      <c r="O25" s="31">
        <f t="shared" si="6"/>
        <v>-143128.54000000004</v>
      </c>
    </row>
    <row r="26" spans="1:15" ht="18.75" customHeight="1">
      <c r="A26" s="26" t="s">
        <v>42</v>
      </c>
      <c r="B26" s="32">
        <f>+B27</f>
        <v>-18664.8</v>
      </c>
      <c r="C26" s="32">
        <f>+C27</f>
        <v>-13472.8</v>
      </c>
      <c r="D26" s="32">
        <f aca="true" t="shared" si="7" ref="D26:O26">+D27</f>
        <v>-12192.4</v>
      </c>
      <c r="E26" s="32">
        <f t="shared" si="7"/>
        <v>-1267.2</v>
      </c>
      <c r="F26" s="32">
        <f t="shared" si="7"/>
        <v>-7814.4</v>
      </c>
      <c r="G26" s="32">
        <f t="shared" si="7"/>
        <v>-12694</v>
      </c>
      <c r="H26" s="32">
        <f t="shared" si="7"/>
        <v>-1403.6</v>
      </c>
      <c r="I26" s="32">
        <f t="shared" si="7"/>
        <v>-12280.4</v>
      </c>
      <c r="J26" s="32">
        <f t="shared" si="7"/>
        <v>-11884.4</v>
      </c>
      <c r="K26" s="32">
        <f t="shared" si="7"/>
        <v>-13041.6</v>
      </c>
      <c r="L26" s="32">
        <f t="shared" si="7"/>
        <v>-9913.2</v>
      </c>
      <c r="M26" s="32">
        <f t="shared" si="7"/>
        <v>-2956.8</v>
      </c>
      <c r="N26" s="32">
        <f t="shared" si="7"/>
        <v>-2459.6</v>
      </c>
      <c r="O26" s="32">
        <f t="shared" si="7"/>
        <v>-120045.20000000001</v>
      </c>
    </row>
    <row r="27" spans="1:26" ht="18.75" customHeight="1">
      <c r="A27" s="28" t="s">
        <v>43</v>
      </c>
      <c r="B27" s="16">
        <f>ROUND((-B9)*$G$3,2)</f>
        <v>-18664.8</v>
      </c>
      <c r="C27" s="16">
        <f aca="true" t="shared" si="8" ref="C27:N27">ROUND((-C9)*$G$3,2)</f>
        <v>-13472.8</v>
      </c>
      <c r="D27" s="16">
        <f t="shared" si="8"/>
        <v>-12192.4</v>
      </c>
      <c r="E27" s="16">
        <f t="shared" si="8"/>
        <v>-1267.2</v>
      </c>
      <c r="F27" s="16">
        <f t="shared" si="8"/>
        <v>-7814.4</v>
      </c>
      <c r="G27" s="16">
        <f t="shared" si="8"/>
        <v>-12694</v>
      </c>
      <c r="H27" s="16">
        <f t="shared" si="8"/>
        <v>-1403.6</v>
      </c>
      <c r="I27" s="16">
        <f t="shared" si="8"/>
        <v>-12280.4</v>
      </c>
      <c r="J27" s="16">
        <f t="shared" si="8"/>
        <v>-11884.4</v>
      </c>
      <c r="K27" s="16">
        <f t="shared" si="8"/>
        <v>-13041.6</v>
      </c>
      <c r="L27" s="16">
        <f t="shared" si="8"/>
        <v>-9913.2</v>
      </c>
      <c r="M27" s="16">
        <f t="shared" si="8"/>
        <v>-2956.8</v>
      </c>
      <c r="N27" s="16">
        <f t="shared" si="8"/>
        <v>-2459.6</v>
      </c>
      <c r="O27" s="33">
        <f aca="true" t="shared" si="9" ref="O27:O44">SUM(B27:N27)</f>
        <v>-120045.20000000001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317534.35000000003</v>
      </c>
      <c r="C42" s="37">
        <f aca="true" t="shared" si="11" ref="C42:N42">+C17+C25</f>
        <v>228805.00999999998</v>
      </c>
      <c r="D42" s="37">
        <f t="shared" si="11"/>
        <v>147071.27000000002</v>
      </c>
      <c r="E42" s="37">
        <f t="shared" si="11"/>
        <v>54895.990000000005</v>
      </c>
      <c r="F42" s="37">
        <f t="shared" si="11"/>
        <v>158124.27</v>
      </c>
      <c r="G42" s="37">
        <f t="shared" si="11"/>
        <v>269860.74999999994</v>
      </c>
      <c r="H42" s="37">
        <f t="shared" si="11"/>
        <v>40858.75</v>
      </c>
      <c r="I42" s="37">
        <f t="shared" si="11"/>
        <v>202391.21</v>
      </c>
      <c r="J42" s="37">
        <f t="shared" si="11"/>
        <v>209334.64</v>
      </c>
      <c r="K42" s="37">
        <f t="shared" si="11"/>
        <v>320012.08</v>
      </c>
      <c r="L42" s="37">
        <f t="shared" si="11"/>
        <v>252728.64999999997</v>
      </c>
      <c r="M42" s="37">
        <f t="shared" si="11"/>
        <v>127654.61</v>
      </c>
      <c r="N42" s="37">
        <f t="shared" si="11"/>
        <v>56012.35</v>
      </c>
      <c r="O42" s="37">
        <f>SUM(B42:N42)</f>
        <v>2385283.9299999997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-8513.56</v>
      </c>
      <c r="E43" s="34">
        <v>0</v>
      </c>
      <c r="F43" s="34">
        <v>-68125.08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-76638.64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-53555.3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-53555.3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317534.35000000003</v>
      </c>
      <c r="C48" s="52">
        <f t="shared" si="12"/>
        <v>228805</v>
      </c>
      <c r="D48" s="52">
        <f t="shared" si="12"/>
        <v>147071.26</v>
      </c>
      <c r="E48" s="52">
        <f t="shared" si="12"/>
        <v>54895.99</v>
      </c>
      <c r="F48" s="52">
        <f t="shared" si="12"/>
        <v>158124.28</v>
      </c>
      <c r="G48" s="52">
        <f t="shared" si="12"/>
        <v>269860.76</v>
      </c>
      <c r="H48" s="52">
        <f t="shared" si="12"/>
        <v>40858.75</v>
      </c>
      <c r="I48" s="52">
        <f t="shared" si="12"/>
        <v>202391.22</v>
      </c>
      <c r="J48" s="52">
        <f t="shared" si="12"/>
        <v>209334.64</v>
      </c>
      <c r="K48" s="52">
        <f t="shared" si="12"/>
        <v>320012.08</v>
      </c>
      <c r="L48" s="52">
        <f t="shared" si="12"/>
        <v>252728.64</v>
      </c>
      <c r="M48" s="52">
        <f t="shared" si="12"/>
        <v>127654.6</v>
      </c>
      <c r="N48" s="52">
        <f t="shared" si="12"/>
        <v>56012.34</v>
      </c>
      <c r="O48" s="37">
        <f t="shared" si="12"/>
        <v>2385283.9099999997</v>
      </c>
      <c r="Q48"/>
    </row>
    <row r="49" spans="1:18" ht="18.75" customHeight="1">
      <c r="A49" s="26" t="s">
        <v>61</v>
      </c>
      <c r="B49" s="52">
        <v>263515.2</v>
      </c>
      <c r="C49" s="52">
        <v>177624.66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441139.86</v>
      </c>
      <c r="P49"/>
      <c r="Q49"/>
      <c r="R49" s="44"/>
    </row>
    <row r="50" spans="1:16" ht="18.75" customHeight="1">
      <c r="A50" s="26" t="s">
        <v>62</v>
      </c>
      <c r="B50" s="52">
        <v>54019.15</v>
      </c>
      <c r="C50" s="52">
        <v>51180.34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105199.48999999999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147071.26</v>
      </c>
      <c r="E51" s="53">
        <v>0</v>
      </c>
      <c r="F51" s="53">
        <v>0</v>
      </c>
      <c r="G51" s="53">
        <v>0</v>
      </c>
      <c r="H51" s="52">
        <v>40858.75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187930.01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54895.99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54895.99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158124.28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158124.28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269860.76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269860.76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202391.22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202391.22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209334.64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209334.64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320012.08</v>
      </c>
      <c r="L57" s="32">
        <v>252728.64</v>
      </c>
      <c r="M57" s="53">
        <v>0</v>
      </c>
      <c r="N57" s="53">
        <v>0</v>
      </c>
      <c r="O57" s="37">
        <f t="shared" si="13"/>
        <v>572740.72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127654.6</v>
      </c>
      <c r="N58" s="53">
        <v>0</v>
      </c>
      <c r="O58" s="37">
        <f t="shared" si="13"/>
        <v>127654.6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56012.34</v>
      </c>
      <c r="O59" s="56">
        <f t="shared" si="13"/>
        <v>56012.34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2020-05-29T21:12:57Z</dcterms:modified>
  <cp:category/>
  <cp:version/>
  <cp:contentType/>
  <cp:contentStatus/>
</cp:coreProperties>
</file>