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<sst xmlns="http://schemas.openxmlformats.org/spreadsheetml/2006/main" count="77" uniqueCount="74">
  <si>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</si>
  <si>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</si>
  <si>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</si>
  <si>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</si>
  <si>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</si>
  <si>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</si>
  <si>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</si>
  <si>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</si>
  <si>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</si>
  <si>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</si>
  <si>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</si>
  <si>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</si>
  <si>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</si>
  <si>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</si>
  <si>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</si>
  <si>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</si>
  <si>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</si>
  <si>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</si>
  <si>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</si>
  <si>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</si>
  <si>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</si>
  <si>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</si>
  <si>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</si>
  <si>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</si>
  <si>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</si>
  <si>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</si>
  <si>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</si>
  <si>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</si>
  <si>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</si>
  <si>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</si>
  <si>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</si>
  <si>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</si>
  <si>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</si>
  <si>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</si>
  <si>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</si>
  <si>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</si>
  <si>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</si>
  <si>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</si>
  <si>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</si>
  <si>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</si>
  <si>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</si>
  <si>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</si>
  <si>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</si>
  <si>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</si>
  <si>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</si>
  <si>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</si>
  <si>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</si>
  <si>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</si>
  <si>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</si>
  <si>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</si>
  <si>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</si>
  <si>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</si>
  <si>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</si>
  <si>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</si>
  <si>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</si>
  <si>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</si>
  <si>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</si>
  <si>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</si>
  <si>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</si>
  <si>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</si>
  <si>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</si>
  <si>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</si>
  <si>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</si>
  <si>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</si>
  <si>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</si>
  <si>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</si>
  <si>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</si>
  <si>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</si>
  <si>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</si>
  <si>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</si>
  <si>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</si>
  <si>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</si>
  <si>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</si>
  <si>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19/05/20 - VENCIMENTO 28/05/20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</si>
</sst>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181352</v>
      </c>
      <c r="C7" s="9">
        <f t="shared" si="0"/>
        <v>124287</v>
      </c>
      <c r="D7" s="9">
        <f t="shared" si="0"/>
        <v>141896</v>
      </c>
      <c r="E7" s="9">
        <f t="shared" si="0"/>
        <v>27674</v>
      </c>
      <c r="F7" s="9">
        <f t="shared" si="0"/>
        <v>89939</v>
      </c>
      <c r="G7" s="9">
        <f t="shared" si="0"/>
        <v>163279</v>
      </c>
      <c r="H7" s="9">
        <f t="shared" si="0"/>
        <v>23625</v>
      </c>
      <c r="I7" s="9">
        <f t="shared" si="0"/>
        <v>119363</v>
      </c>
      <c r="J7" s="9">
        <f t="shared" si="0"/>
        <v>107202</v>
      </c>
      <c r="K7" s="9">
        <f t="shared" si="0"/>
        <v>156750</v>
      </c>
      <c r="L7" s="9">
        <f t="shared" si="0"/>
        <v>117844</v>
      </c>
      <c r="M7" s="9">
        <f t="shared" si="0"/>
        <v>49702</v>
      </c>
      <c r="N7" s="9">
        <f t="shared" si="0"/>
        <v>31926</v>
      </c>
      <c r="O7" s="9">
        <f t="shared" si="0"/>
        <v>1334839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8726</v>
      </c>
      <c r="C8" s="11">
        <f t="shared" si="1"/>
        <v>6909</v>
      </c>
      <c r="D8" s="11">
        <f t="shared" si="1"/>
        <v>5538</v>
      </c>
      <c r="E8" s="11">
        <f t="shared" si="1"/>
        <v>973</v>
      </c>
      <c r="F8" s="11">
        <f t="shared" si="1"/>
        <v>3449</v>
      </c>
      <c r="G8" s="11">
        <f t="shared" si="1"/>
        <v>6805</v>
      </c>
      <c r="H8" s="11">
        <f t="shared" si="1"/>
        <v>1065</v>
      </c>
      <c r="I8" s="11">
        <f t="shared" si="1"/>
        <v>6626</v>
      </c>
      <c r="J8" s="11">
        <f t="shared" si="1"/>
        <v>5455</v>
      </c>
      <c r="K8" s="11">
        <f t="shared" si="1"/>
        <v>5322</v>
      </c>
      <c r="L8" s="11">
        <f t="shared" si="1"/>
        <v>4341</v>
      </c>
      <c r="M8" s="11">
        <f t="shared" si="1"/>
        <v>1930</v>
      </c>
      <c r="N8" s="11">
        <f t="shared" si="1"/>
        <v>1618</v>
      </c>
      <c r="O8" s="11">
        <f t="shared" si="1"/>
        <v>58757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8726</v>
      </c>
      <c r="C9" s="11">
        <v>6909</v>
      </c>
      <c r="D9" s="11">
        <v>5538</v>
      </c>
      <c r="E9" s="11">
        <v>973</v>
      </c>
      <c r="F9" s="11">
        <v>3449</v>
      </c>
      <c r="G9" s="11">
        <v>6805</v>
      </c>
      <c r="H9" s="11">
        <v>1059</v>
      </c>
      <c r="I9" s="11">
        <v>6626</v>
      </c>
      <c r="J9" s="11">
        <v>5455</v>
      </c>
      <c r="K9" s="11">
        <v>5317</v>
      </c>
      <c r="L9" s="11">
        <v>4341</v>
      </c>
      <c r="M9" s="11">
        <v>1927</v>
      </c>
      <c r="N9" s="11">
        <v>1618</v>
      </c>
      <c r="O9" s="11">
        <f>SUM(B9:N9)</f>
        <v>58743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0</v>
      </c>
      <c r="J10" s="13">
        <v>0</v>
      </c>
      <c r="K10" s="13">
        <v>5</v>
      </c>
      <c r="L10" s="13">
        <v>0</v>
      </c>
      <c r="M10" s="13">
        <v>3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172626</v>
      </c>
      <c r="C11" s="13">
        <v>117378</v>
      </c>
      <c r="D11" s="13">
        <v>136358</v>
      </c>
      <c r="E11" s="13">
        <v>26701</v>
      </c>
      <c r="F11" s="13">
        <v>86490</v>
      </c>
      <c r="G11" s="13">
        <v>156474</v>
      </c>
      <c r="H11" s="13">
        <v>22560</v>
      </c>
      <c r="I11" s="13">
        <v>112737</v>
      </c>
      <c r="J11" s="13">
        <v>101747</v>
      </c>
      <c r="K11" s="13">
        <v>151428</v>
      </c>
      <c r="L11" s="13">
        <v>113503</v>
      </c>
      <c r="M11" s="13">
        <v>47772</v>
      </c>
      <c r="N11" s="13">
        <v>30308</v>
      </c>
      <c r="O11" s="11">
        <f>SUM(B11:N11)</f>
        <v>1276082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1.787361892035703</v>
      </c>
      <c r="C15" s="19">
        <v>1.896846628934094</v>
      </c>
      <c r="D15" s="19">
        <v>1.378111860249317</v>
      </c>
      <c r="E15" s="19">
        <v>1.446770668352339</v>
      </c>
      <c r="F15" s="19">
        <v>1.989124357249065</v>
      </c>
      <c r="G15" s="19">
        <v>2.573356591811809</v>
      </c>
      <c r="H15" s="19">
        <v>2.206576969994614</v>
      </c>
      <c r="I15" s="19">
        <v>1.735078409372657</v>
      </c>
      <c r="J15" s="19">
        <v>1.737412512922263</v>
      </c>
      <c r="K15" s="19">
        <v>2.039585663321947</v>
      </c>
      <c r="L15" s="19">
        <v>1.75465931402777</v>
      </c>
      <c r="M15" s="19">
        <v>1.85812538603575</v>
      </c>
      <c r="N15" s="19">
        <v>1.708016322449296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796115.3899999999</v>
      </c>
      <c r="C17" s="24">
        <f aca="true" t="shared" si="2" ref="C17:O17">C18+C19+C20+C21+C22+C23</f>
        <v>605265.14</v>
      </c>
      <c r="D17" s="24">
        <f t="shared" si="2"/>
        <v>419643.35</v>
      </c>
      <c r="E17" s="24">
        <f t="shared" si="2"/>
        <v>150829.55000000002</v>
      </c>
      <c r="F17" s="24">
        <f t="shared" si="2"/>
        <v>450150.16000000003</v>
      </c>
      <c r="G17" s="24">
        <f t="shared" si="2"/>
        <v>847685.18</v>
      </c>
      <c r="H17" s="24">
        <f t="shared" si="2"/>
        <v>139336.7</v>
      </c>
      <c r="I17" s="24">
        <f t="shared" si="2"/>
        <v>526532.5800000001</v>
      </c>
      <c r="J17" s="24">
        <f t="shared" si="2"/>
        <v>473865.4</v>
      </c>
      <c r="K17" s="24">
        <f t="shared" si="2"/>
        <v>764808.5799999998</v>
      </c>
      <c r="L17" s="24">
        <f t="shared" si="2"/>
        <v>576607.2799999999</v>
      </c>
      <c r="M17" s="24">
        <f t="shared" si="2"/>
        <v>303138.89999999997</v>
      </c>
      <c r="N17" s="24">
        <f t="shared" si="2"/>
        <v>156416.93999999997</v>
      </c>
      <c r="O17" s="24">
        <f t="shared" si="2"/>
        <v>6210395.150000001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405176.64</v>
      </c>
      <c r="C18" s="22">
        <f t="shared" si="3"/>
        <v>286792.25</v>
      </c>
      <c r="D18" s="22">
        <f t="shared" si="3"/>
        <v>287083.99</v>
      </c>
      <c r="E18" s="22">
        <f t="shared" si="3"/>
        <v>95782.48</v>
      </c>
      <c r="F18" s="22">
        <f t="shared" si="3"/>
        <v>210835</v>
      </c>
      <c r="G18" s="22">
        <f t="shared" si="3"/>
        <v>314654.96</v>
      </c>
      <c r="H18" s="22">
        <f t="shared" si="3"/>
        <v>61044.64</v>
      </c>
      <c r="I18" s="22">
        <f t="shared" si="3"/>
        <v>273245.78</v>
      </c>
      <c r="J18" s="22">
        <f t="shared" si="3"/>
        <v>247004.13</v>
      </c>
      <c r="K18" s="22">
        <f t="shared" si="3"/>
        <v>341620.95</v>
      </c>
      <c r="L18" s="22">
        <f t="shared" si="3"/>
        <v>292300.26</v>
      </c>
      <c r="M18" s="22">
        <f t="shared" si="3"/>
        <v>142421.08</v>
      </c>
      <c r="N18" s="22">
        <f t="shared" si="3"/>
        <v>82675.57</v>
      </c>
      <c r="O18" s="27">
        <f aca="true" t="shared" si="4" ref="O18:O23">SUM(B18:N18)</f>
        <v>3040637.73</v>
      </c>
    </row>
    <row r="19" spans="1:23" ht="18.75" customHeight="1">
      <c r="A19" s="26" t="s">
        <v>36</v>
      </c>
      <c r="B19" s="16">
        <f>IF(B15&lt;&gt;0,ROUND((B15-1)*B18,2),0)</f>
        <v>319020.65</v>
      </c>
      <c r="C19" s="22">
        <f aca="true" t="shared" si="5" ref="C19:N19">IF(C15&lt;&gt;0,ROUND((C15-1)*C18,2),0)</f>
        <v>257208.66</v>
      </c>
      <c r="D19" s="22">
        <f t="shared" si="5"/>
        <v>108549.86</v>
      </c>
      <c r="E19" s="22">
        <f t="shared" si="5"/>
        <v>42792.8</v>
      </c>
      <c r="F19" s="22">
        <f t="shared" si="5"/>
        <v>208542.03</v>
      </c>
      <c r="G19" s="22">
        <f t="shared" si="5"/>
        <v>495064.46</v>
      </c>
      <c r="H19" s="22">
        <f t="shared" si="5"/>
        <v>73655.06</v>
      </c>
      <c r="I19" s="22">
        <f t="shared" si="5"/>
        <v>200857.07</v>
      </c>
      <c r="J19" s="22">
        <f t="shared" si="5"/>
        <v>182143.94</v>
      </c>
      <c r="K19" s="22">
        <f t="shared" si="5"/>
        <v>355144.24</v>
      </c>
      <c r="L19" s="22">
        <f t="shared" si="5"/>
        <v>220587.11</v>
      </c>
      <c r="M19" s="22">
        <f t="shared" si="5"/>
        <v>122215.14</v>
      </c>
      <c r="N19" s="22">
        <f t="shared" si="5"/>
        <v>58535.65</v>
      </c>
      <c r="O19" s="27">
        <f t="shared" si="4"/>
        <v>2644316.6700000004</v>
      </c>
      <c r="W19" s="63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32287.95</v>
      </c>
      <c r="L23" s="22">
        <v>32386.82</v>
      </c>
      <c r="M23" s="22">
        <v>25794.49</v>
      </c>
      <c r="N23" s="22">
        <v>7332.8</v>
      </c>
      <c r="O23" s="27">
        <f t="shared" si="4"/>
        <v>269907.9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-38394.4</v>
      </c>
      <c r="C25" s="31">
        <f>+C26+C28+C39+C40+C43-C44</f>
        <v>-30399.6</v>
      </c>
      <c r="D25" s="31">
        <f t="shared" si="6"/>
        <v>-24367.2</v>
      </c>
      <c r="E25" s="31">
        <f t="shared" si="6"/>
        <v>-4281.2</v>
      </c>
      <c r="F25" s="31">
        <f t="shared" si="6"/>
        <v>-15175.6</v>
      </c>
      <c r="G25" s="31">
        <f t="shared" si="6"/>
        <v>-29942</v>
      </c>
      <c r="H25" s="31">
        <f t="shared" si="6"/>
        <v>-4659.6</v>
      </c>
      <c r="I25" s="31">
        <f t="shared" si="6"/>
        <v>-29154.4</v>
      </c>
      <c r="J25" s="31">
        <f t="shared" si="6"/>
        <v>-24002</v>
      </c>
      <c r="K25" s="31">
        <f t="shared" si="6"/>
        <v>-23394.8</v>
      </c>
      <c r="L25" s="31">
        <f t="shared" si="6"/>
        <v>-19100.4</v>
      </c>
      <c r="M25" s="31">
        <f t="shared" si="6"/>
        <v>-8478.8</v>
      </c>
      <c r="N25" s="31">
        <f t="shared" si="6"/>
        <v>-7119.2</v>
      </c>
      <c r="O25" s="31">
        <f t="shared" si="6"/>
        <v>-258469.19999999998</v>
      </c>
    </row>
    <row r="26" spans="1:15" ht="18.75" customHeight="1">
      <c r="A26" s="26" t="s">
        <v>42</v>
      </c>
      <c r="B26" s="32">
        <f>+B27</f>
        <v>-38394.4</v>
      </c>
      <c r="C26" s="32">
        <f>+C27</f>
        <v>-30399.6</v>
      </c>
      <c r="D26" s="32">
        <f aca="true" t="shared" si="7" ref="D26:O26">+D27</f>
        <v>-24367.2</v>
      </c>
      <c r="E26" s="32">
        <f t="shared" si="7"/>
        <v>-4281.2</v>
      </c>
      <c r="F26" s="32">
        <f t="shared" si="7"/>
        <v>-15175.6</v>
      </c>
      <c r="G26" s="32">
        <f t="shared" si="7"/>
        <v>-29942</v>
      </c>
      <c r="H26" s="32">
        <f t="shared" si="7"/>
        <v>-4659.6</v>
      </c>
      <c r="I26" s="32">
        <f t="shared" si="7"/>
        <v>-29154.4</v>
      </c>
      <c r="J26" s="32">
        <f t="shared" si="7"/>
        <v>-24002</v>
      </c>
      <c r="K26" s="32">
        <f t="shared" si="7"/>
        <v>-23394.8</v>
      </c>
      <c r="L26" s="32">
        <f t="shared" si="7"/>
        <v>-19100.4</v>
      </c>
      <c r="M26" s="32">
        <f t="shared" si="7"/>
        <v>-8478.8</v>
      </c>
      <c r="N26" s="32">
        <f t="shared" si="7"/>
        <v>-7119.2</v>
      </c>
      <c r="O26" s="32">
        <f t="shared" si="7"/>
        <v>-258469.19999999998</v>
      </c>
    </row>
    <row r="27" spans="1:26" ht="18.75" customHeight="1">
      <c r="A27" s="28" t="s">
        <v>43</v>
      </c>
      <c r="B27" s="16">
        <f>ROUND((-B9)*$G$3,2)</f>
        <v>-38394.4</v>
      </c>
      <c r="C27" s="16">
        <f aca="true" t="shared" si="8" ref="C27:N27">ROUND((-C9)*$G$3,2)</f>
        <v>-30399.6</v>
      </c>
      <c r="D27" s="16">
        <f t="shared" si="8"/>
        <v>-24367.2</v>
      </c>
      <c r="E27" s="16">
        <f t="shared" si="8"/>
        <v>-4281.2</v>
      </c>
      <c r="F27" s="16">
        <f t="shared" si="8"/>
        <v>-15175.6</v>
      </c>
      <c r="G27" s="16">
        <f t="shared" si="8"/>
        <v>-29942</v>
      </c>
      <c r="H27" s="16">
        <f t="shared" si="8"/>
        <v>-4659.6</v>
      </c>
      <c r="I27" s="16">
        <f t="shared" si="8"/>
        <v>-29154.4</v>
      </c>
      <c r="J27" s="16">
        <f t="shared" si="8"/>
        <v>-24002</v>
      </c>
      <c r="K27" s="16">
        <f t="shared" si="8"/>
        <v>-23394.8</v>
      </c>
      <c r="L27" s="16">
        <f t="shared" si="8"/>
        <v>-19100.4</v>
      </c>
      <c r="M27" s="16">
        <f t="shared" si="8"/>
        <v>-8478.8</v>
      </c>
      <c r="N27" s="16">
        <f t="shared" si="8"/>
        <v>-7119.2</v>
      </c>
      <c r="O27" s="33">
        <f aca="true" t="shared" si="9" ref="O27:O44">SUM(B27:N27)</f>
        <v>-258469.19999999998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757720.9899999999</v>
      </c>
      <c r="C42" s="37">
        <f aca="true" t="shared" si="11" ref="C42:N42">+C17+C25</f>
        <v>574865.54</v>
      </c>
      <c r="D42" s="37">
        <f t="shared" si="11"/>
        <v>395276.14999999997</v>
      </c>
      <c r="E42" s="37">
        <f t="shared" si="11"/>
        <v>146548.35</v>
      </c>
      <c r="F42" s="37">
        <f t="shared" si="11"/>
        <v>434974.56000000006</v>
      </c>
      <c r="G42" s="37">
        <f t="shared" si="11"/>
        <v>817743.18</v>
      </c>
      <c r="H42" s="37">
        <f t="shared" si="11"/>
        <v>134677.1</v>
      </c>
      <c r="I42" s="37">
        <f t="shared" si="11"/>
        <v>497378.18000000005</v>
      </c>
      <c r="J42" s="37">
        <f t="shared" si="11"/>
        <v>449863.4</v>
      </c>
      <c r="K42" s="37">
        <f t="shared" si="11"/>
        <v>741413.7799999998</v>
      </c>
      <c r="L42" s="37">
        <f t="shared" si="11"/>
        <v>557506.8799999999</v>
      </c>
      <c r="M42" s="37">
        <f t="shared" si="11"/>
        <v>294660.1</v>
      </c>
      <c r="N42" s="37">
        <f t="shared" si="11"/>
        <v>149297.73999999996</v>
      </c>
      <c r="O42" s="37">
        <f>SUM(B42:N42)</f>
        <v>5951925.95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757720.98</v>
      </c>
      <c r="C48" s="52">
        <f t="shared" si="12"/>
        <v>574865.55</v>
      </c>
      <c r="D48" s="52">
        <f t="shared" si="12"/>
        <v>395276.15</v>
      </c>
      <c r="E48" s="52">
        <f t="shared" si="12"/>
        <v>146548.35</v>
      </c>
      <c r="F48" s="52">
        <f t="shared" si="12"/>
        <v>434974.57</v>
      </c>
      <c r="G48" s="52">
        <f t="shared" si="12"/>
        <v>817743.18</v>
      </c>
      <c r="H48" s="52">
        <f t="shared" si="12"/>
        <v>134677.09</v>
      </c>
      <c r="I48" s="52">
        <f t="shared" si="12"/>
        <v>497378.18</v>
      </c>
      <c r="J48" s="52">
        <f t="shared" si="12"/>
        <v>449863.39</v>
      </c>
      <c r="K48" s="52">
        <f t="shared" si="12"/>
        <v>741413.78</v>
      </c>
      <c r="L48" s="52">
        <f t="shared" si="12"/>
        <v>557506.88</v>
      </c>
      <c r="M48" s="52">
        <f t="shared" si="12"/>
        <v>294660.11</v>
      </c>
      <c r="N48" s="52">
        <f t="shared" si="12"/>
        <v>149297.74</v>
      </c>
      <c r="O48" s="37">
        <f t="shared" si="12"/>
        <v>5951925.950000001</v>
      </c>
      <c r="Q48"/>
    </row>
    <row r="49" spans="1:18" ht="18.75" customHeight="1">
      <c r="A49" s="26" t="s">
        <v>61</v>
      </c>
      <c r="B49" s="52">
        <v>620066.38</v>
      </c>
      <c r="C49" s="52">
        <v>433709.46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1053775.84</v>
      </c>
      <c r="P49"/>
      <c r="Q49"/>
      <c r="R49" s="44"/>
    </row>
    <row r="50" spans="1:16" ht="18.75" customHeight="1">
      <c r="A50" s="26" t="s">
        <v>62</v>
      </c>
      <c r="B50" s="52">
        <v>137654.6</v>
      </c>
      <c r="C50" s="52">
        <v>141156.09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278810.69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395276.15</v>
      </c>
      <c r="E51" s="53">
        <v>0</v>
      </c>
      <c r="F51" s="53">
        <v>0</v>
      </c>
      <c r="G51" s="53">
        <v>0</v>
      </c>
      <c r="H51" s="52">
        <v>134677.09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529953.24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146548.35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146548.35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434974.57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434974.57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817743.18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817743.18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497378.18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497378.18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449863.39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449863.39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741413.78</v>
      </c>
      <c r="L57" s="32">
        <v>557506.88</v>
      </c>
      <c r="M57" s="53">
        <v>0</v>
      </c>
      <c r="N57" s="53">
        <v>0</v>
      </c>
      <c r="O57" s="37">
        <f t="shared" si="13"/>
        <v>1298920.6600000001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294660.11</v>
      </c>
      <c r="N58" s="53">
        <v>0</v>
      </c>
      <c r="O58" s="37">
        <f t="shared" si="13"/>
        <v>294660.11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149297.74</v>
      </c>
      <c r="O59" s="56">
        <f t="shared" si="13"/>
        <v>149297.74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2020-05-27T23:17:17Z</dcterms:modified>
  <cp:category/>
  <cp:version/>
  <cp:contentType/>
  <cp:contentStatus/>
</cp:coreProperties>
</file>