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<sst xmlns="http://schemas.openxmlformats.org/spreadsheetml/2006/main" count="77" uniqueCount="74">
  <si>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</si>
  <si>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</si>
  <si>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</si>
  <si>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</si>
  <si>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</si>
  <si>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</si>
  <si>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</si>
  <si>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</si>
  <si>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</si>
  <si>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</si>
  <si>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</si>
  <si>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</si>
  <si>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</si>
  <si>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</si>
  <si>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</si>
  <si>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</si>
  <si>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</si>
  <si>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</si>
  <si>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</si>
  <si>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</si>
  <si>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</si>
  <si>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</si>
  <si>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</si>
  <si>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</si>
  <si>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</si>
  <si>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</si>
  <si>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</si>
  <si>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</si>
  <si>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</si>
  <si>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</si>
  <si>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</si>
  <si>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</si>
  <si>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</si>
  <si>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</si>
  <si>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</si>
  <si>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</si>
  <si>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</si>
  <si>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</si>
  <si>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</si>
  <si>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</si>
  <si>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</si>
  <si>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</si>
  <si>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</si>
  <si>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</si>
  <si>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</si>
  <si>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</si>
  <si>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</si>
  <si>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</si>
  <si>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</si>
  <si>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</si>
  <si>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</si>
  <si>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</si>
  <si>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</si>
  <si>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</si>
  <si>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</si>
  <si>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</si>
  <si>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</si>
  <si>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</si>
  <si>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</si>
  <si>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</si>
  <si>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</si>
  <si>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</si>
  <si>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</si>
  <si>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</si>
  <si>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</si>
  <si>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</si>
  <si>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</si>
  <si>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</si>
  <si>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</si>
  <si>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</si>
  <si>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</si>
  <si>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</si>
  <si>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</si>
  <si>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18/05/20 - VENCIMENTO 27/05/20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</si>
</sst>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174391</v>
      </c>
      <c r="C7" s="9">
        <f t="shared" si="0"/>
        <v>119397</v>
      </c>
      <c r="D7" s="9">
        <f t="shared" si="0"/>
        <v>133804</v>
      </c>
      <c r="E7" s="9">
        <f t="shared" si="0"/>
        <v>23152</v>
      </c>
      <c r="F7" s="9">
        <f t="shared" si="0"/>
        <v>88677</v>
      </c>
      <c r="G7" s="9">
        <f t="shared" si="0"/>
        <v>155480</v>
      </c>
      <c r="H7" s="9">
        <f t="shared" si="0"/>
        <v>23236</v>
      </c>
      <c r="I7" s="9">
        <f t="shared" si="0"/>
        <v>115501</v>
      </c>
      <c r="J7" s="9">
        <f t="shared" si="0"/>
        <v>104476</v>
      </c>
      <c r="K7" s="9">
        <f t="shared" si="0"/>
        <v>156549</v>
      </c>
      <c r="L7" s="9">
        <f t="shared" si="0"/>
        <v>116014</v>
      </c>
      <c r="M7" s="9">
        <f t="shared" si="0"/>
        <v>48517</v>
      </c>
      <c r="N7" s="9">
        <f t="shared" si="0"/>
        <v>31444</v>
      </c>
      <c r="O7" s="9">
        <f t="shared" si="0"/>
        <v>1290638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8907</v>
      </c>
      <c r="C8" s="11">
        <f t="shared" si="1"/>
        <v>7341</v>
      </c>
      <c r="D8" s="11">
        <f t="shared" si="1"/>
        <v>5787</v>
      </c>
      <c r="E8" s="11">
        <f t="shared" si="1"/>
        <v>758</v>
      </c>
      <c r="F8" s="11">
        <f t="shared" si="1"/>
        <v>3716</v>
      </c>
      <c r="G8" s="11">
        <f t="shared" si="1"/>
        <v>7151</v>
      </c>
      <c r="H8" s="11">
        <f t="shared" si="1"/>
        <v>1111</v>
      </c>
      <c r="I8" s="11">
        <f t="shared" si="1"/>
        <v>6886</v>
      </c>
      <c r="J8" s="11">
        <f t="shared" si="1"/>
        <v>5709</v>
      </c>
      <c r="K8" s="11">
        <f t="shared" si="1"/>
        <v>5960</v>
      </c>
      <c r="L8" s="11">
        <f t="shared" si="1"/>
        <v>4631</v>
      </c>
      <c r="M8" s="11">
        <f t="shared" si="1"/>
        <v>1982</v>
      </c>
      <c r="N8" s="11">
        <f t="shared" si="1"/>
        <v>1777</v>
      </c>
      <c r="O8" s="11">
        <f t="shared" si="1"/>
        <v>61716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8907</v>
      </c>
      <c r="C9" s="11">
        <v>7341</v>
      </c>
      <c r="D9" s="11">
        <v>5787</v>
      </c>
      <c r="E9" s="11">
        <v>758</v>
      </c>
      <c r="F9" s="11">
        <v>3716</v>
      </c>
      <c r="G9" s="11">
        <v>7151</v>
      </c>
      <c r="H9" s="11">
        <v>1107</v>
      </c>
      <c r="I9" s="11">
        <v>6886</v>
      </c>
      <c r="J9" s="11">
        <v>5709</v>
      </c>
      <c r="K9" s="11">
        <v>5958</v>
      </c>
      <c r="L9" s="11">
        <v>4631</v>
      </c>
      <c r="M9" s="11">
        <v>1981</v>
      </c>
      <c r="N9" s="11">
        <v>1777</v>
      </c>
      <c r="O9" s="11">
        <f>SUM(B9:N9)</f>
        <v>61709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165484</v>
      </c>
      <c r="C11" s="13">
        <v>112056</v>
      </c>
      <c r="D11" s="13">
        <v>128017</v>
      </c>
      <c r="E11" s="13">
        <v>22394</v>
      </c>
      <c r="F11" s="13">
        <v>84961</v>
      </c>
      <c r="G11" s="13">
        <v>148329</v>
      </c>
      <c r="H11" s="13">
        <v>22125</v>
      </c>
      <c r="I11" s="13">
        <v>108615</v>
      </c>
      <c r="J11" s="13">
        <v>98767</v>
      </c>
      <c r="K11" s="13">
        <v>150589</v>
      </c>
      <c r="L11" s="13">
        <v>111383</v>
      </c>
      <c r="M11" s="13">
        <v>46535</v>
      </c>
      <c r="N11" s="13">
        <v>29667</v>
      </c>
      <c r="O11" s="11">
        <f>SUM(B11:N11)</f>
        <v>1228922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1.845076033515325</v>
      </c>
      <c r="C15" s="19">
        <v>1.960822308233809</v>
      </c>
      <c r="D15" s="19">
        <v>1.445329559922458</v>
      </c>
      <c r="E15" s="19">
        <v>1.675392273251465</v>
      </c>
      <c r="F15" s="19">
        <v>2.011932509683161</v>
      </c>
      <c r="G15" s="19">
        <v>2.679746055958963</v>
      </c>
      <c r="H15" s="19">
        <v>2.237752985580651</v>
      </c>
      <c r="I15" s="19">
        <v>1.78215996056297</v>
      </c>
      <c r="J15" s="19">
        <v>1.773587184546214</v>
      </c>
      <c r="K15" s="19">
        <v>2.04166874884947</v>
      </c>
      <c r="L15" s="19">
        <v>1.77771212331082</v>
      </c>
      <c r="M15" s="19">
        <v>1.894796035332144</v>
      </c>
      <c r="N15" s="19">
        <v>1.730111615141241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790804.69</v>
      </c>
      <c r="C17" s="24">
        <f aca="true" t="shared" si="2" ref="C17:O17">C18+C19+C20+C21+C22+C23</f>
        <v>601487.6</v>
      </c>
      <c r="D17" s="24">
        <f t="shared" si="2"/>
        <v>415277.92</v>
      </c>
      <c r="E17" s="24">
        <f t="shared" si="2"/>
        <v>146505.78000000003</v>
      </c>
      <c r="F17" s="24">
        <f t="shared" si="2"/>
        <v>449006.86</v>
      </c>
      <c r="G17" s="24">
        <f t="shared" si="2"/>
        <v>840886.04</v>
      </c>
      <c r="H17" s="24">
        <f t="shared" si="2"/>
        <v>138990.57</v>
      </c>
      <c r="I17" s="24">
        <f t="shared" si="2"/>
        <v>523641.54000000004</v>
      </c>
      <c r="J17" s="24">
        <f t="shared" si="2"/>
        <v>471660.82</v>
      </c>
      <c r="K17" s="24">
        <f t="shared" si="2"/>
        <v>764625.8299999998</v>
      </c>
      <c r="L17" s="24">
        <f t="shared" si="2"/>
        <v>575276.36</v>
      </c>
      <c r="M17" s="24">
        <f t="shared" si="2"/>
        <v>301927.57</v>
      </c>
      <c r="N17" s="24">
        <f t="shared" si="2"/>
        <v>156084.18</v>
      </c>
      <c r="O17" s="24">
        <f t="shared" si="2"/>
        <v>6176175.760000001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389624.37</v>
      </c>
      <c r="C18" s="22">
        <f t="shared" si="3"/>
        <v>275508.58</v>
      </c>
      <c r="D18" s="22">
        <f t="shared" si="3"/>
        <v>270712.25</v>
      </c>
      <c r="E18" s="22">
        <f t="shared" si="3"/>
        <v>80131.39</v>
      </c>
      <c r="F18" s="22">
        <f t="shared" si="3"/>
        <v>207876.62</v>
      </c>
      <c r="G18" s="22">
        <f t="shared" si="3"/>
        <v>299625.51</v>
      </c>
      <c r="H18" s="22">
        <f t="shared" si="3"/>
        <v>60039.5</v>
      </c>
      <c r="I18" s="22">
        <f t="shared" si="3"/>
        <v>264404.89</v>
      </c>
      <c r="J18" s="22">
        <f t="shared" si="3"/>
        <v>240723.15</v>
      </c>
      <c r="K18" s="22">
        <f t="shared" si="3"/>
        <v>341182.89</v>
      </c>
      <c r="L18" s="22">
        <f t="shared" si="3"/>
        <v>287761.13</v>
      </c>
      <c r="M18" s="22">
        <f t="shared" si="3"/>
        <v>139025.46</v>
      </c>
      <c r="N18" s="22">
        <f t="shared" si="3"/>
        <v>81427.38</v>
      </c>
      <c r="O18" s="27">
        <f aca="true" t="shared" si="4" ref="O18:O23">SUM(B18:N18)</f>
        <v>2938043.1199999996</v>
      </c>
    </row>
    <row r="19" spans="1:23" ht="18.75" customHeight="1">
      <c r="A19" s="26" t="s">
        <v>36</v>
      </c>
      <c r="B19" s="16">
        <f>IF(B15&lt;&gt;0,ROUND((B15-1)*B18,2),0)</f>
        <v>329262.22</v>
      </c>
      <c r="C19" s="22">
        <f aca="true" t="shared" si="5" ref="C19:N19">IF(C15&lt;&gt;0,ROUND((C15-1)*C18,2),0)</f>
        <v>264714.79</v>
      </c>
      <c r="D19" s="22">
        <f t="shared" si="5"/>
        <v>120556.17</v>
      </c>
      <c r="E19" s="22">
        <f t="shared" si="5"/>
        <v>54120.12</v>
      </c>
      <c r="F19" s="22">
        <f t="shared" si="5"/>
        <v>210357.11</v>
      </c>
      <c r="G19" s="22">
        <f t="shared" si="5"/>
        <v>503294.77</v>
      </c>
      <c r="H19" s="22">
        <f t="shared" si="5"/>
        <v>74314.07</v>
      </c>
      <c r="I19" s="22">
        <f t="shared" si="5"/>
        <v>206806.92</v>
      </c>
      <c r="J19" s="22">
        <f t="shared" si="5"/>
        <v>186220.34</v>
      </c>
      <c r="K19" s="22">
        <f t="shared" si="5"/>
        <v>355399.55</v>
      </c>
      <c r="L19" s="22">
        <f t="shared" si="5"/>
        <v>223795.32</v>
      </c>
      <c r="M19" s="22">
        <f t="shared" si="5"/>
        <v>124399.43</v>
      </c>
      <c r="N19" s="22">
        <f t="shared" si="5"/>
        <v>59451.08</v>
      </c>
      <c r="O19" s="27">
        <f t="shared" si="4"/>
        <v>2712691.89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-39190.8</v>
      </c>
      <c r="C25" s="31">
        <f>+C26+C28+C39+C40+C43-C44</f>
        <v>-32300.4</v>
      </c>
      <c r="D25" s="31">
        <f t="shared" si="6"/>
        <v>-25462.8</v>
      </c>
      <c r="E25" s="31">
        <f t="shared" si="6"/>
        <v>-3335.2</v>
      </c>
      <c r="F25" s="31">
        <f t="shared" si="6"/>
        <v>-16350.4</v>
      </c>
      <c r="G25" s="31">
        <f t="shared" si="6"/>
        <v>-31464.4</v>
      </c>
      <c r="H25" s="31">
        <f t="shared" si="6"/>
        <v>-4870.8</v>
      </c>
      <c r="I25" s="31">
        <f t="shared" si="6"/>
        <v>-30298.4</v>
      </c>
      <c r="J25" s="31">
        <f t="shared" si="6"/>
        <v>-25119.6</v>
      </c>
      <c r="K25" s="31">
        <f t="shared" si="6"/>
        <v>-26215.2</v>
      </c>
      <c r="L25" s="31">
        <f t="shared" si="6"/>
        <v>-20376.4</v>
      </c>
      <c r="M25" s="31">
        <f t="shared" si="6"/>
        <v>-8716.4</v>
      </c>
      <c r="N25" s="31">
        <f t="shared" si="6"/>
        <v>-7818.8</v>
      </c>
      <c r="O25" s="31">
        <f t="shared" si="6"/>
        <v>-271519.6</v>
      </c>
    </row>
    <row r="26" spans="1:15" ht="18.75" customHeight="1">
      <c r="A26" s="26" t="s">
        <v>42</v>
      </c>
      <c r="B26" s="32">
        <f>+B27</f>
        <v>-39190.8</v>
      </c>
      <c r="C26" s="32">
        <f>+C27</f>
        <v>-32300.4</v>
      </c>
      <c r="D26" s="32">
        <f aca="true" t="shared" si="7" ref="D26:O26">+D27</f>
        <v>-25462.8</v>
      </c>
      <c r="E26" s="32">
        <f t="shared" si="7"/>
        <v>-3335.2</v>
      </c>
      <c r="F26" s="32">
        <f t="shared" si="7"/>
        <v>-16350.4</v>
      </c>
      <c r="G26" s="32">
        <f t="shared" si="7"/>
        <v>-31464.4</v>
      </c>
      <c r="H26" s="32">
        <f t="shared" si="7"/>
        <v>-4870.8</v>
      </c>
      <c r="I26" s="32">
        <f t="shared" si="7"/>
        <v>-30298.4</v>
      </c>
      <c r="J26" s="32">
        <f t="shared" si="7"/>
        <v>-25119.6</v>
      </c>
      <c r="K26" s="32">
        <f t="shared" si="7"/>
        <v>-26215.2</v>
      </c>
      <c r="L26" s="32">
        <f t="shared" si="7"/>
        <v>-20376.4</v>
      </c>
      <c r="M26" s="32">
        <f t="shared" si="7"/>
        <v>-8716.4</v>
      </c>
      <c r="N26" s="32">
        <f t="shared" si="7"/>
        <v>-7818.8</v>
      </c>
      <c r="O26" s="32">
        <f t="shared" si="7"/>
        <v>-271519.6</v>
      </c>
    </row>
    <row r="27" spans="1:26" ht="18.75" customHeight="1">
      <c r="A27" s="28" t="s">
        <v>43</v>
      </c>
      <c r="B27" s="16">
        <f>ROUND((-B9)*$G$3,2)</f>
        <v>-39190.8</v>
      </c>
      <c r="C27" s="16">
        <f aca="true" t="shared" si="8" ref="C27:N27">ROUND((-C9)*$G$3,2)</f>
        <v>-32300.4</v>
      </c>
      <c r="D27" s="16">
        <f t="shared" si="8"/>
        <v>-25462.8</v>
      </c>
      <c r="E27" s="16">
        <f t="shared" si="8"/>
        <v>-3335.2</v>
      </c>
      <c r="F27" s="16">
        <f t="shared" si="8"/>
        <v>-16350.4</v>
      </c>
      <c r="G27" s="16">
        <f t="shared" si="8"/>
        <v>-31464.4</v>
      </c>
      <c r="H27" s="16">
        <f t="shared" si="8"/>
        <v>-4870.8</v>
      </c>
      <c r="I27" s="16">
        <f t="shared" si="8"/>
        <v>-30298.4</v>
      </c>
      <c r="J27" s="16">
        <f t="shared" si="8"/>
        <v>-25119.6</v>
      </c>
      <c r="K27" s="16">
        <f t="shared" si="8"/>
        <v>-26215.2</v>
      </c>
      <c r="L27" s="16">
        <f t="shared" si="8"/>
        <v>-20376.4</v>
      </c>
      <c r="M27" s="16">
        <f t="shared" si="8"/>
        <v>-8716.4</v>
      </c>
      <c r="N27" s="16">
        <f t="shared" si="8"/>
        <v>-7818.8</v>
      </c>
      <c r="O27" s="33">
        <f aca="true" t="shared" si="9" ref="O27:O44">SUM(B27:N27)</f>
        <v>-271519.6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751613.8899999999</v>
      </c>
      <c r="C42" s="37">
        <f aca="true" t="shared" si="11" ref="C42:N42">+C17+C25</f>
        <v>569187.2</v>
      </c>
      <c r="D42" s="37">
        <f t="shared" si="11"/>
        <v>389815.12</v>
      </c>
      <c r="E42" s="37">
        <f t="shared" si="11"/>
        <v>143170.58000000002</v>
      </c>
      <c r="F42" s="37">
        <f t="shared" si="11"/>
        <v>432656.45999999996</v>
      </c>
      <c r="G42" s="37">
        <f t="shared" si="11"/>
        <v>809421.64</v>
      </c>
      <c r="H42" s="37">
        <f t="shared" si="11"/>
        <v>134119.77000000002</v>
      </c>
      <c r="I42" s="37">
        <f t="shared" si="11"/>
        <v>493343.14</v>
      </c>
      <c r="J42" s="37">
        <f t="shared" si="11"/>
        <v>446541.22000000003</v>
      </c>
      <c r="K42" s="37">
        <f t="shared" si="11"/>
        <v>738410.6299999999</v>
      </c>
      <c r="L42" s="37">
        <f t="shared" si="11"/>
        <v>554899.96</v>
      </c>
      <c r="M42" s="37">
        <f t="shared" si="11"/>
        <v>293211.17</v>
      </c>
      <c r="N42" s="37">
        <f t="shared" si="11"/>
        <v>148265.38</v>
      </c>
      <c r="O42" s="37">
        <f>SUM(B42:N42)</f>
        <v>5904656.16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751613.9</v>
      </c>
      <c r="C48" s="52">
        <f t="shared" si="12"/>
        <v>569187.19</v>
      </c>
      <c r="D48" s="52">
        <f t="shared" si="12"/>
        <v>389815.12</v>
      </c>
      <c r="E48" s="52">
        <f t="shared" si="12"/>
        <v>143170.58</v>
      </c>
      <c r="F48" s="52">
        <f t="shared" si="12"/>
        <v>432656.47</v>
      </c>
      <c r="G48" s="52">
        <f t="shared" si="12"/>
        <v>809421.63</v>
      </c>
      <c r="H48" s="52">
        <f t="shared" si="12"/>
        <v>134119.77</v>
      </c>
      <c r="I48" s="52">
        <f t="shared" si="12"/>
        <v>493343.14</v>
      </c>
      <c r="J48" s="52">
        <f t="shared" si="12"/>
        <v>446541.23</v>
      </c>
      <c r="K48" s="52">
        <f t="shared" si="12"/>
        <v>738410.64</v>
      </c>
      <c r="L48" s="52">
        <f t="shared" si="12"/>
        <v>554899.95</v>
      </c>
      <c r="M48" s="52">
        <f t="shared" si="12"/>
        <v>293211.18</v>
      </c>
      <c r="N48" s="52">
        <f t="shared" si="12"/>
        <v>148265.38</v>
      </c>
      <c r="O48" s="37">
        <f t="shared" si="12"/>
        <v>5904656.18</v>
      </c>
      <c r="Q48"/>
    </row>
    <row r="49" spans="1:18" ht="18.75" customHeight="1">
      <c r="A49" s="26" t="s">
        <v>61</v>
      </c>
      <c r="B49" s="52">
        <v>615119.64</v>
      </c>
      <c r="C49" s="52">
        <v>429507.48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1044627.12</v>
      </c>
      <c r="P49"/>
      <c r="Q49"/>
      <c r="R49" s="44"/>
    </row>
    <row r="50" spans="1:16" ht="18.75" customHeight="1">
      <c r="A50" s="26" t="s">
        <v>62</v>
      </c>
      <c r="B50" s="52">
        <v>136494.26</v>
      </c>
      <c r="C50" s="52">
        <v>139679.71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276173.97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389815.12</v>
      </c>
      <c r="E51" s="53">
        <v>0</v>
      </c>
      <c r="F51" s="53">
        <v>0</v>
      </c>
      <c r="G51" s="53">
        <v>0</v>
      </c>
      <c r="H51" s="52">
        <v>134119.77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523934.89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143170.58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143170.58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432656.47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432656.47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809421.63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809421.63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493343.14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493343.14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446541.23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446541.23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738410.64</v>
      </c>
      <c r="L57" s="32">
        <v>554899.95</v>
      </c>
      <c r="M57" s="53">
        <v>0</v>
      </c>
      <c r="N57" s="53">
        <v>0</v>
      </c>
      <c r="O57" s="37">
        <f t="shared" si="13"/>
        <v>1293310.5899999999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293211.18</v>
      </c>
      <c r="N58" s="53">
        <v>0</v>
      </c>
      <c r="O58" s="37">
        <f t="shared" si="13"/>
        <v>293211.18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148265.38</v>
      </c>
      <c r="O59" s="56">
        <f t="shared" si="13"/>
        <v>148265.38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2020-05-26T21:34:04Z</dcterms:modified>
  <cp:category/>
  <cp:version/>
  <cp:contentType/>
  <cp:contentStatus/>
</cp:coreProperties>
</file>