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<sst xmlns="http://schemas.openxmlformats.org/spreadsheetml/2006/main" count="77" uniqueCount="74">
  <si>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</si>
  <si>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</si>
  <si>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</si>
  <si>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</si>
  <si>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</si>
  <si>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</si>
  <si>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</si>
  <si>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</si>
  <si>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</si>
  <si>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</si>
  <si>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</si>
  <si>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</si>
  <si>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</si>
  <si>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</si>
  <si>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</si>
  <si>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</si>
  <si>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</si>
  <si>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</si>
  <si>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</si>
  <si>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</si>
  <si>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</si>
  <si>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</si>
  <si>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</si>
  <si>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</si>
  <si>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</si>
  <si>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</si>
  <si>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</si>
  <si>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</si>
  <si>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</si>
  <si>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</si>
  <si>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</si>
  <si>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</si>
  <si>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</si>
  <si>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</si>
  <si>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</si>
  <si>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</si>
  <si>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</si>
  <si>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</si>
  <si>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</si>
  <si>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</si>
  <si>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</si>
  <si>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</si>
  <si>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</si>
  <si>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</si>
  <si>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</si>
  <si>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</si>
  <si>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</si>
  <si>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</si>
  <si>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</si>
  <si>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</si>
  <si>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</si>
  <si>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</si>
  <si>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</si>
  <si>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</si>
  <si>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</si>
  <si>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</si>
  <si>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</si>
  <si>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</si>
  <si>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</si>
  <si>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</si>
  <si>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</si>
  <si>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</si>
  <si>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</si>
  <si>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</si>
  <si>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</si>
  <si>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</si>
  <si>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</si>
  <si>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</si>
  <si>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</si>
  <si>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</si>
  <si>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</si>
  <si>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</si>
  <si>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</si>
  <si>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17/05/20 - VENCIMENTO 26/05/20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</si>
</sst>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74523</v>
      </c>
      <c r="C7" s="9">
        <f t="shared" si="0"/>
        <v>43704</v>
      </c>
      <c r="D7" s="9">
        <f t="shared" si="0"/>
        <v>57160</v>
      </c>
      <c r="E7" s="9">
        <f t="shared" si="0"/>
        <v>9591</v>
      </c>
      <c r="F7" s="9">
        <f t="shared" si="0"/>
        <v>35950</v>
      </c>
      <c r="G7" s="9">
        <f t="shared" si="0"/>
        <v>56602</v>
      </c>
      <c r="H7" s="9">
        <f t="shared" si="0"/>
        <v>7747</v>
      </c>
      <c r="I7" s="9">
        <f t="shared" si="0"/>
        <v>44020</v>
      </c>
      <c r="J7" s="9">
        <f t="shared" si="0"/>
        <v>48424</v>
      </c>
      <c r="K7" s="9">
        <f t="shared" si="0"/>
        <v>66677</v>
      </c>
      <c r="L7" s="9">
        <f t="shared" si="0"/>
        <v>52509</v>
      </c>
      <c r="M7" s="9">
        <f t="shared" si="0"/>
        <v>18658</v>
      </c>
      <c r="N7" s="9">
        <f t="shared" si="0"/>
        <v>10694</v>
      </c>
      <c r="O7" s="9">
        <f t="shared" si="0"/>
        <v>526259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5012</v>
      </c>
      <c r="C8" s="11">
        <f t="shared" si="1"/>
        <v>3274</v>
      </c>
      <c r="D8" s="11">
        <f t="shared" si="1"/>
        <v>3098</v>
      </c>
      <c r="E8" s="11">
        <f t="shared" si="1"/>
        <v>356</v>
      </c>
      <c r="F8" s="11">
        <f t="shared" si="1"/>
        <v>2067</v>
      </c>
      <c r="G8" s="11">
        <f t="shared" si="1"/>
        <v>3478</v>
      </c>
      <c r="H8" s="11">
        <f t="shared" si="1"/>
        <v>430</v>
      </c>
      <c r="I8" s="11">
        <f t="shared" si="1"/>
        <v>3364</v>
      </c>
      <c r="J8" s="11">
        <f t="shared" si="1"/>
        <v>3158</v>
      </c>
      <c r="K8" s="11">
        <f t="shared" si="1"/>
        <v>3547</v>
      </c>
      <c r="L8" s="11">
        <f t="shared" si="1"/>
        <v>2723</v>
      </c>
      <c r="M8" s="11">
        <f t="shared" si="1"/>
        <v>797</v>
      </c>
      <c r="N8" s="11">
        <f t="shared" si="1"/>
        <v>590</v>
      </c>
      <c r="O8" s="11">
        <f t="shared" si="1"/>
        <v>31894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5012</v>
      </c>
      <c r="C9" s="11">
        <v>3274</v>
      </c>
      <c r="D9" s="11">
        <v>3098</v>
      </c>
      <c r="E9" s="11">
        <v>356</v>
      </c>
      <c r="F9" s="11">
        <v>2067</v>
      </c>
      <c r="G9" s="11">
        <v>3478</v>
      </c>
      <c r="H9" s="11">
        <v>428</v>
      </c>
      <c r="I9" s="11">
        <v>3364</v>
      </c>
      <c r="J9" s="11">
        <v>3158</v>
      </c>
      <c r="K9" s="11">
        <v>3545</v>
      </c>
      <c r="L9" s="11">
        <v>2723</v>
      </c>
      <c r="M9" s="11">
        <v>796</v>
      </c>
      <c r="N9" s="11">
        <v>590</v>
      </c>
      <c r="O9" s="11">
        <f>SUM(B9:N9)</f>
        <v>31889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69511</v>
      </c>
      <c r="C11" s="13">
        <v>40430</v>
      </c>
      <c r="D11" s="13">
        <v>54062</v>
      </c>
      <c r="E11" s="13">
        <v>9235</v>
      </c>
      <c r="F11" s="13">
        <v>33883</v>
      </c>
      <c r="G11" s="13">
        <v>53124</v>
      </c>
      <c r="H11" s="13">
        <v>7317</v>
      </c>
      <c r="I11" s="13">
        <v>40656</v>
      </c>
      <c r="J11" s="13">
        <v>45266</v>
      </c>
      <c r="K11" s="13">
        <v>63130</v>
      </c>
      <c r="L11" s="13">
        <v>49786</v>
      </c>
      <c r="M11" s="13">
        <v>17861</v>
      </c>
      <c r="N11" s="13">
        <v>10104</v>
      </c>
      <c r="O11" s="11">
        <f>SUM(B11:N11)</f>
        <v>494365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1.711629124591036</v>
      </c>
      <c r="C15" s="19">
        <v>1.796722086368919</v>
      </c>
      <c r="D15" s="19">
        <v>1.330774968373002</v>
      </c>
      <c r="E15" s="19">
        <v>1.437287389178403</v>
      </c>
      <c r="F15" s="19">
        <v>1.882020151440283</v>
      </c>
      <c r="G15" s="19">
        <v>2.452628779643461</v>
      </c>
      <c r="H15" s="19">
        <v>2.09340667411603</v>
      </c>
      <c r="I15" s="19">
        <v>1.659303495835914</v>
      </c>
      <c r="J15" s="19">
        <v>1.648573639646351</v>
      </c>
      <c r="K15" s="19">
        <v>1.901783310271819</v>
      </c>
      <c r="L15" s="19">
        <v>1.721647208097095</v>
      </c>
      <c r="M15" s="19">
        <v>1.758010410227282</v>
      </c>
      <c r="N15" s="19">
        <v>1.611842653896653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356903.13</v>
      </c>
      <c r="C17" s="24">
        <f aca="true" t="shared" si="2" ref="C17:O17">C18+C19+C20+C21+C22+C23</f>
        <v>242458.22999999998</v>
      </c>
      <c r="D17" s="24">
        <f t="shared" si="2"/>
        <v>177908.45</v>
      </c>
      <c r="E17" s="24">
        <f t="shared" si="2"/>
        <v>59965.61000000001</v>
      </c>
      <c r="F17" s="24">
        <f t="shared" si="2"/>
        <v>189378.47999999998</v>
      </c>
      <c r="G17" s="24">
        <f t="shared" si="2"/>
        <v>305492.88999999996</v>
      </c>
      <c r="H17" s="24">
        <f t="shared" si="2"/>
        <v>46541.71000000001</v>
      </c>
      <c r="I17" s="24">
        <f t="shared" si="2"/>
        <v>219638.70999999996</v>
      </c>
      <c r="J17" s="24">
        <f t="shared" si="2"/>
        <v>228654.86</v>
      </c>
      <c r="K17" s="24">
        <f t="shared" si="2"/>
        <v>344402.65</v>
      </c>
      <c r="L17" s="24">
        <f t="shared" si="2"/>
        <v>287952.95999999996</v>
      </c>
      <c r="M17" s="24">
        <f t="shared" si="2"/>
        <v>132493.83</v>
      </c>
      <c r="N17" s="24">
        <f t="shared" si="2"/>
        <v>59842.770000000004</v>
      </c>
      <c r="O17" s="24">
        <f t="shared" si="2"/>
        <v>2651634.2800000003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166499.29</v>
      </c>
      <c r="C18" s="22">
        <f t="shared" si="3"/>
        <v>100846.98</v>
      </c>
      <c r="D18" s="22">
        <f t="shared" si="3"/>
        <v>115646.11</v>
      </c>
      <c r="E18" s="22">
        <f t="shared" si="3"/>
        <v>33195.41</v>
      </c>
      <c r="F18" s="22">
        <f t="shared" si="3"/>
        <v>84273.99</v>
      </c>
      <c r="G18" s="22">
        <f t="shared" si="3"/>
        <v>109077.71</v>
      </c>
      <c r="H18" s="22">
        <f t="shared" si="3"/>
        <v>20017.47</v>
      </c>
      <c r="I18" s="22">
        <f t="shared" si="3"/>
        <v>100770.58</v>
      </c>
      <c r="J18" s="22">
        <f t="shared" si="3"/>
        <v>111573.74</v>
      </c>
      <c r="K18" s="22">
        <f t="shared" si="3"/>
        <v>145315.85</v>
      </c>
      <c r="L18" s="22">
        <f t="shared" si="3"/>
        <v>130243.32</v>
      </c>
      <c r="M18" s="22">
        <f t="shared" si="3"/>
        <v>53464.5</v>
      </c>
      <c r="N18" s="22">
        <f t="shared" si="3"/>
        <v>27693.18</v>
      </c>
      <c r="O18" s="27">
        <f aca="true" t="shared" si="4" ref="O18:O23">SUM(B18:N18)</f>
        <v>1198618.13</v>
      </c>
    </row>
    <row r="19" spans="1:23" ht="18.75" customHeight="1">
      <c r="A19" s="26" t="s">
        <v>36</v>
      </c>
      <c r="B19" s="16">
        <f>IF(B15&lt;&gt;0,ROUND((B15-1)*B18,2),0)</f>
        <v>118485.74</v>
      </c>
      <c r="C19" s="22">
        <f aca="true" t="shared" si="5" ref="C19:N19">IF(C15&lt;&gt;0,ROUND((C15-1)*C18,2),0)</f>
        <v>80347.02</v>
      </c>
      <c r="D19" s="22">
        <f t="shared" si="5"/>
        <v>38252.84</v>
      </c>
      <c r="E19" s="22">
        <f t="shared" si="5"/>
        <v>14515.93</v>
      </c>
      <c r="F19" s="22">
        <f t="shared" si="5"/>
        <v>74331.36</v>
      </c>
      <c r="G19" s="22">
        <f t="shared" si="5"/>
        <v>158449.42</v>
      </c>
      <c r="H19" s="22">
        <f t="shared" si="5"/>
        <v>21887.24</v>
      </c>
      <c r="I19" s="22">
        <f t="shared" si="5"/>
        <v>66438.4</v>
      </c>
      <c r="J19" s="22">
        <f t="shared" si="5"/>
        <v>72363.79</v>
      </c>
      <c r="K19" s="22">
        <f t="shared" si="5"/>
        <v>131043.41</v>
      </c>
      <c r="L19" s="22">
        <f t="shared" si="5"/>
        <v>93989.73</v>
      </c>
      <c r="M19" s="22">
        <f t="shared" si="5"/>
        <v>40526.65</v>
      </c>
      <c r="N19" s="22">
        <f t="shared" si="5"/>
        <v>16943.87</v>
      </c>
      <c r="O19" s="27">
        <f t="shared" si="4"/>
        <v>927575.4000000001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-22052.8</v>
      </c>
      <c r="C25" s="31">
        <f>+C26+C28+C39+C40+C43-C44</f>
        <v>-14405.6</v>
      </c>
      <c r="D25" s="31">
        <f t="shared" si="6"/>
        <v>-13631.2</v>
      </c>
      <c r="E25" s="31">
        <f t="shared" si="6"/>
        <v>-1566.4</v>
      </c>
      <c r="F25" s="31">
        <f t="shared" si="6"/>
        <v>-9094.8</v>
      </c>
      <c r="G25" s="31">
        <f t="shared" si="6"/>
        <v>-15303.2</v>
      </c>
      <c r="H25" s="31">
        <f t="shared" si="6"/>
        <v>-1883.2</v>
      </c>
      <c r="I25" s="31">
        <f t="shared" si="6"/>
        <v>-14801.6</v>
      </c>
      <c r="J25" s="31">
        <f t="shared" si="6"/>
        <v>-13895.2</v>
      </c>
      <c r="K25" s="31">
        <f t="shared" si="6"/>
        <v>-15598</v>
      </c>
      <c r="L25" s="31">
        <f t="shared" si="6"/>
        <v>-11981.2</v>
      </c>
      <c r="M25" s="31">
        <f t="shared" si="6"/>
        <v>-3502.4</v>
      </c>
      <c r="N25" s="31">
        <f t="shared" si="6"/>
        <v>-2596</v>
      </c>
      <c r="O25" s="31">
        <f t="shared" si="6"/>
        <v>-140311.6</v>
      </c>
    </row>
    <row r="26" spans="1:15" ht="18.75" customHeight="1">
      <c r="A26" s="26" t="s">
        <v>42</v>
      </c>
      <c r="B26" s="32">
        <f>+B27</f>
        <v>-22052.8</v>
      </c>
      <c r="C26" s="32">
        <f>+C27</f>
        <v>-14405.6</v>
      </c>
      <c r="D26" s="32">
        <f aca="true" t="shared" si="7" ref="D26:O26">+D27</f>
        <v>-13631.2</v>
      </c>
      <c r="E26" s="32">
        <f t="shared" si="7"/>
        <v>-1566.4</v>
      </c>
      <c r="F26" s="32">
        <f t="shared" si="7"/>
        <v>-9094.8</v>
      </c>
      <c r="G26" s="32">
        <f t="shared" si="7"/>
        <v>-15303.2</v>
      </c>
      <c r="H26" s="32">
        <f t="shared" si="7"/>
        <v>-1883.2</v>
      </c>
      <c r="I26" s="32">
        <f t="shared" si="7"/>
        <v>-14801.6</v>
      </c>
      <c r="J26" s="32">
        <f t="shared" si="7"/>
        <v>-13895.2</v>
      </c>
      <c r="K26" s="32">
        <f t="shared" si="7"/>
        <v>-15598</v>
      </c>
      <c r="L26" s="32">
        <f t="shared" si="7"/>
        <v>-11981.2</v>
      </c>
      <c r="M26" s="32">
        <f t="shared" si="7"/>
        <v>-3502.4</v>
      </c>
      <c r="N26" s="32">
        <f t="shared" si="7"/>
        <v>-2596</v>
      </c>
      <c r="O26" s="32">
        <f t="shared" si="7"/>
        <v>-140311.6</v>
      </c>
    </row>
    <row r="27" spans="1:26" ht="18.75" customHeight="1">
      <c r="A27" s="28" t="s">
        <v>43</v>
      </c>
      <c r="B27" s="16">
        <f>ROUND((-B9)*$G$3,2)</f>
        <v>-22052.8</v>
      </c>
      <c r="C27" s="16">
        <f aca="true" t="shared" si="8" ref="C27:N27">ROUND((-C9)*$G$3,2)</f>
        <v>-14405.6</v>
      </c>
      <c r="D27" s="16">
        <f t="shared" si="8"/>
        <v>-13631.2</v>
      </c>
      <c r="E27" s="16">
        <f t="shared" si="8"/>
        <v>-1566.4</v>
      </c>
      <c r="F27" s="16">
        <f t="shared" si="8"/>
        <v>-9094.8</v>
      </c>
      <c r="G27" s="16">
        <f t="shared" si="8"/>
        <v>-15303.2</v>
      </c>
      <c r="H27" s="16">
        <f t="shared" si="8"/>
        <v>-1883.2</v>
      </c>
      <c r="I27" s="16">
        <f t="shared" si="8"/>
        <v>-14801.6</v>
      </c>
      <c r="J27" s="16">
        <f t="shared" si="8"/>
        <v>-13895.2</v>
      </c>
      <c r="K27" s="16">
        <f t="shared" si="8"/>
        <v>-15598</v>
      </c>
      <c r="L27" s="16">
        <f t="shared" si="8"/>
        <v>-11981.2</v>
      </c>
      <c r="M27" s="16">
        <f t="shared" si="8"/>
        <v>-3502.4</v>
      </c>
      <c r="N27" s="16">
        <f t="shared" si="8"/>
        <v>-2596</v>
      </c>
      <c r="O27" s="33">
        <f aca="true" t="shared" si="9" ref="O27:O44">SUM(B27:N27)</f>
        <v>-140311.6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334850.33</v>
      </c>
      <c r="C42" s="37">
        <f aca="true" t="shared" si="11" ref="C42:N42">+C17+C25</f>
        <v>228052.62999999998</v>
      </c>
      <c r="D42" s="37">
        <f t="shared" si="11"/>
        <v>164277.25</v>
      </c>
      <c r="E42" s="37">
        <f t="shared" si="11"/>
        <v>58399.21000000001</v>
      </c>
      <c r="F42" s="37">
        <f t="shared" si="11"/>
        <v>180283.68</v>
      </c>
      <c r="G42" s="37">
        <f t="shared" si="11"/>
        <v>290189.68999999994</v>
      </c>
      <c r="H42" s="37">
        <f t="shared" si="11"/>
        <v>44658.51000000001</v>
      </c>
      <c r="I42" s="37">
        <f t="shared" si="11"/>
        <v>204837.10999999996</v>
      </c>
      <c r="J42" s="37">
        <f t="shared" si="11"/>
        <v>214759.65999999997</v>
      </c>
      <c r="K42" s="37">
        <f t="shared" si="11"/>
        <v>328804.65</v>
      </c>
      <c r="L42" s="37">
        <f t="shared" si="11"/>
        <v>275971.75999999995</v>
      </c>
      <c r="M42" s="37">
        <f t="shared" si="11"/>
        <v>128991.43</v>
      </c>
      <c r="N42" s="37">
        <f t="shared" si="11"/>
        <v>57246.770000000004</v>
      </c>
      <c r="O42" s="37">
        <f>SUM(B42:N42)</f>
        <v>2511322.6799999997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334850.33</v>
      </c>
      <c r="C48" s="52">
        <f t="shared" si="12"/>
        <v>228052.63</v>
      </c>
      <c r="D48" s="52">
        <f t="shared" si="12"/>
        <v>164277.25</v>
      </c>
      <c r="E48" s="52">
        <f t="shared" si="12"/>
        <v>58399.21</v>
      </c>
      <c r="F48" s="52">
        <f t="shared" si="12"/>
        <v>180283.68</v>
      </c>
      <c r="G48" s="52">
        <f t="shared" si="12"/>
        <v>290189.7</v>
      </c>
      <c r="H48" s="52">
        <f t="shared" si="12"/>
        <v>44658.51</v>
      </c>
      <c r="I48" s="52">
        <f t="shared" si="12"/>
        <v>204837.11</v>
      </c>
      <c r="J48" s="52">
        <f t="shared" si="12"/>
        <v>214759.65</v>
      </c>
      <c r="K48" s="52">
        <f t="shared" si="12"/>
        <v>328804.66</v>
      </c>
      <c r="L48" s="52">
        <f t="shared" si="12"/>
        <v>275971.76</v>
      </c>
      <c r="M48" s="52">
        <f t="shared" si="12"/>
        <v>128991.43</v>
      </c>
      <c r="N48" s="52">
        <f t="shared" si="12"/>
        <v>57246.77</v>
      </c>
      <c r="O48" s="37">
        <f t="shared" si="12"/>
        <v>2511322.69</v>
      </c>
      <c r="Q48"/>
    </row>
    <row r="49" spans="1:18" ht="18.75" customHeight="1">
      <c r="A49" s="26" t="s">
        <v>61</v>
      </c>
      <c r="B49" s="52">
        <v>277541.15</v>
      </c>
      <c r="C49" s="52">
        <v>177067.9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454609.05000000005</v>
      </c>
      <c r="P49"/>
      <c r="Q49"/>
      <c r="R49" s="44"/>
    </row>
    <row r="50" spans="1:16" ht="18.75" customHeight="1">
      <c r="A50" s="26" t="s">
        <v>62</v>
      </c>
      <c r="B50" s="52">
        <v>57309.18</v>
      </c>
      <c r="C50" s="52">
        <v>50984.73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108293.91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164277.25</v>
      </c>
      <c r="E51" s="53">
        <v>0</v>
      </c>
      <c r="F51" s="53">
        <v>0</v>
      </c>
      <c r="G51" s="53">
        <v>0</v>
      </c>
      <c r="H51" s="52">
        <v>44658.51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208935.76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58399.21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58399.21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180283.68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180283.68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290189.7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290189.7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204837.11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204837.11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214759.65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214759.65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328804.66</v>
      </c>
      <c r="L57" s="32">
        <v>275971.76</v>
      </c>
      <c r="M57" s="53">
        <v>0</v>
      </c>
      <c r="N57" s="53">
        <v>0</v>
      </c>
      <c r="O57" s="37">
        <f t="shared" si="13"/>
        <v>604776.4199999999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128991.43</v>
      </c>
      <c r="N58" s="53">
        <v>0</v>
      </c>
      <c r="O58" s="37">
        <f t="shared" si="13"/>
        <v>128991.43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57246.77</v>
      </c>
      <c r="O59" s="56">
        <f t="shared" si="13"/>
        <v>57246.77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2020-05-22T18:06:02Z</dcterms:modified>
  <cp:category/>
  <cp:version/>
  <cp:contentType/>
  <cp:contentStatus/>
</cp:coreProperties>
</file>