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<sst xmlns="http://schemas.openxmlformats.org/spreadsheetml/2006/main" count="77" uniqueCount="74">
  <si>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</si>
  <si>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</si>
  <si>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</si>
  <si>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</si>
  <si>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</si>
  <si>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</si>
  <si>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</si>
  <si>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</si>
  <si>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</si>
  <si>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</si>
  <si>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</si>
  <si>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</si>
  <si>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</si>
  <si>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</si>
  <si>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</si>
  <si>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</si>
  <si>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</si>
  <si>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</si>
  <si>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</si>
  <si>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</si>
  <si>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</si>
  <si>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</si>
  <si>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</si>
  <si>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</si>
  <si>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</si>
  <si>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</si>
  <si>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</si>
  <si>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</si>
  <si>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</si>
  <si>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</si>
  <si>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</si>
  <si>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</si>
  <si>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</si>
  <si>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</si>
  <si>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</si>
  <si>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</si>
  <si>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</si>
  <si>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</si>
  <si>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</si>
  <si>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</si>
  <si>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</si>
  <si>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</si>
  <si>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</si>
  <si>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</si>
  <si>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</si>
  <si>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</si>
  <si>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</si>
  <si>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</si>
  <si>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</si>
  <si>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</si>
  <si>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</si>
  <si>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</si>
  <si>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</si>
  <si>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</si>
  <si>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</si>
  <si>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</si>
  <si>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</si>
  <si>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</si>
  <si>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</si>
  <si>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</si>
  <si>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</si>
  <si>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</si>
  <si>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</si>
  <si>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</si>
  <si>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</si>
  <si>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</si>
  <si>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</si>
  <si>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</si>
  <si>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</si>
  <si>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</si>
  <si>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</si>
  <si>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</si>
  <si>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</si>
  <si>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16/05/20 - VENCIMENTO 26/05/20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</si>
</sst>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136185</v>
      </c>
      <c r="C7" s="9">
        <f t="shared" si="0"/>
        <v>85973</v>
      </c>
      <c r="D7" s="9">
        <f t="shared" si="0"/>
        <v>106329</v>
      </c>
      <c r="E7" s="9">
        <f t="shared" si="0"/>
        <v>18044</v>
      </c>
      <c r="F7" s="9">
        <f t="shared" si="0"/>
        <v>64820</v>
      </c>
      <c r="G7" s="9">
        <f t="shared" si="0"/>
        <v>108929</v>
      </c>
      <c r="H7" s="9">
        <f t="shared" si="0"/>
        <v>13691</v>
      </c>
      <c r="I7" s="9">
        <f t="shared" si="0"/>
        <v>86091</v>
      </c>
      <c r="J7" s="9">
        <f t="shared" si="0"/>
        <v>82301</v>
      </c>
      <c r="K7" s="9">
        <f t="shared" si="0"/>
        <v>118382</v>
      </c>
      <c r="L7" s="9">
        <f t="shared" si="0"/>
        <v>84466</v>
      </c>
      <c r="M7" s="9">
        <f t="shared" si="0"/>
        <v>34755</v>
      </c>
      <c r="N7" s="9">
        <f t="shared" si="0"/>
        <v>21241</v>
      </c>
      <c r="O7" s="9">
        <f t="shared" si="0"/>
        <v>961207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8358</v>
      </c>
      <c r="C8" s="11">
        <f t="shared" si="1"/>
        <v>6134</v>
      </c>
      <c r="D8" s="11">
        <f t="shared" si="1"/>
        <v>5566</v>
      </c>
      <c r="E8" s="11">
        <f t="shared" si="1"/>
        <v>658</v>
      </c>
      <c r="F8" s="11">
        <f t="shared" si="1"/>
        <v>3278</v>
      </c>
      <c r="G8" s="11">
        <f t="shared" si="1"/>
        <v>6375</v>
      </c>
      <c r="H8" s="11">
        <f t="shared" si="1"/>
        <v>811</v>
      </c>
      <c r="I8" s="11">
        <f t="shared" si="1"/>
        <v>6285</v>
      </c>
      <c r="J8" s="11">
        <f t="shared" si="1"/>
        <v>5330</v>
      </c>
      <c r="K8" s="11">
        <f t="shared" si="1"/>
        <v>5507</v>
      </c>
      <c r="L8" s="11">
        <f t="shared" si="1"/>
        <v>4010</v>
      </c>
      <c r="M8" s="11">
        <f t="shared" si="1"/>
        <v>1560</v>
      </c>
      <c r="N8" s="11">
        <f t="shared" si="1"/>
        <v>1213</v>
      </c>
      <c r="O8" s="11">
        <f t="shared" si="1"/>
        <v>55085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8358</v>
      </c>
      <c r="C9" s="11">
        <v>6134</v>
      </c>
      <c r="D9" s="11">
        <v>5566</v>
      </c>
      <c r="E9" s="11">
        <v>658</v>
      </c>
      <c r="F9" s="11">
        <v>3278</v>
      </c>
      <c r="G9" s="11">
        <v>6375</v>
      </c>
      <c r="H9" s="11">
        <v>806</v>
      </c>
      <c r="I9" s="11">
        <v>6285</v>
      </c>
      <c r="J9" s="11">
        <v>5330</v>
      </c>
      <c r="K9" s="11">
        <v>5504</v>
      </c>
      <c r="L9" s="11">
        <v>4010</v>
      </c>
      <c r="M9" s="11">
        <v>1558</v>
      </c>
      <c r="N9" s="11">
        <v>1213</v>
      </c>
      <c r="O9" s="11">
        <f>SUM(B9:N9)</f>
        <v>55075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3</v>
      </c>
      <c r="L10" s="13">
        <v>0</v>
      </c>
      <c r="M10" s="13">
        <v>2</v>
      </c>
      <c r="N10" s="13">
        <v>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127827</v>
      </c>
      <c r="C11" s="13">
        <v>79839</v>
      </c>
      <c r="D11" s="13">
        <v>100763</v>
      </c>
      <c r="E11" s="13">
        <v>17386</v>
      </c>
      <c r="F11" s="13">
        <v>61542</v>
      </c>
      <c r="G11" s="13">
        <v>102554</v>
      </c>
      <c r="H11" s="13">
        <v>12880</v>
      </c>
      <c r="I11" s="13">
        <v>79806</v>
      </c>
      <c r="J11" s="13">
        <v>76971</v>
      </c>
      <c r="K11" s="13">
        <v>112875</v>
      </c>
      <c r="L11" s="13">
        <v>80456</v>
      </c>
      <c r="M11" s="13">
        <v>33195</v>
      </c>
      <c r="N11" s="13">
        <v>20028</v>
      </c>
      <c r="O11" s="11">
        <f>SUM(B11:N11)</f>
        <v>906122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1.711629124591036</v>
      </c>
      <c r="C15" s="19">
        <v>1.796722086368919</v>
      </c>
      <c r="D15" s="19">
        <v>1.330774968373002</v>
      </c>
      <c r="E15" s="19">
        <v>1.437287389178403</v>
      </c>
      <c r="F15" s="19">
        <v>1.882020151440283</v>
      </c>
      <c r="G15" s="19">
        <v>2.452628779643461</v>
      </c>
      <c r="H15" s="19">
        <v>2.09340667411603</v>
      </c>
      <c r="I15" s="19">
        <v>1.659303495835914</v>
      </c>
      <c r="J15" s="19">
        <v>1.648573639646351</v>
      </c>
      <c r="K15" s="19">
        <v>1.901783310271819</v>
      </c>
      <c r="L15" s="19">
        <v>1.721647208097095</v>
      </c>
      <c r="M15" s="19">
        <v>1.758010410227282</v>
      </c>
      <c r="N15" s="19">
        <v>1.611842653896653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592706.1299999999</v>
      </c>
      <c r="C17" s="24">
        <f aca="true" t="shared" si="2" ref="C17:O17">C18+C19+C20+C21+C22+C23</f>
        <v>417702.81</v>
      </c>
      <c r="D17" s="24">
        <f t="shared" si="2"/>
        <v>310292.24</v>
      </c>
      <c r="E17" s="24">
        <f t="shared" si="2"/>
        <v>102015.86999999998</v>
      </c>
      <c r="F17" s="24">
        <f t="shared" si="2"/>
        <v>316748.05000000005</v>
      </c>
      <c r="G17" s="24">
        <f t="shared" si="2"/>
        <v>552814.43</v>
      </c>
      <c r="H17" s="24">
        <f t="shared" si="2"/>
        <v>78693.70999999999</v>
      </c>
      <c r="I17" s="24">
        <f t="shared" si="2"/>
        <v>379444.47</v>
      </c>
      <c r="J17" s="24">
        <f t="shared" si="2"/>
        <v>357335.9</v>
      </c>
      <c r="K17" s="24">
        <f t="shared" si="2"/>
        <v>558706.7699999999</v>
      </c>
      <c r="L17" s="24">
        <f t="shared" si="2"/>
        <v>424421.3</v>
      </c>
      <c r="M17" s="24">
        <f t="shared" si="2"/>
        <v>213583.72999999998</v>
      </c>
      <c r="N17" s="24">
        <f t="shared" si="2"/>
        <v>103866.24</v>
      </c>
      <c r="O17" s="24">
        <f t="shared" si="2"/>
        <v>4408331.65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304264.53</v>
      </c>
      <c r="C18" s="22">
        <f t="shared" si="3"/>
        <v>198382.7</v>
      </c>
      <c r="D18" s="22">
        <f t="shared" si="3"/>
        <v>215124.83</v>
      </c>
      <c r="E18" s="22">
        <f t="shared" si="3"/>
        <v>62452.09</v>
      </c>
      <c r="F18" s="22">
        <f t="shared" si="3"/>
        <v>151951.04</v>
      </c>
      <c r="G18" s="22">
        <f t="shared" si="3"/>
        <v>209917.08</v>
      </c>
      <c r="H18" s="22">
        <f t="shared" si="3"/>
        <v>35376.17</v>
      </c>
      <c r="I18" s="22">
        <f t="shared" si="3"/>
        <v>197079.52</v>
      </c>
      <c r="J18" s="22">
        <f t="shared" si="3"/>
        <v>189629.73</v>
      </c>
      <c r="K18" s="22">
        <f t="shared" si="3"/>
        <v>258001.73</v>
      </c>
      <c r="L18" s="22">
        <f t="shared" si="3"/>
        <v>209509.47</v>
      </c>
      <c r="M18" s="22">
        <f t="shared" si="3"/>
        <v>99590.45</v>
      </c>
      <c r="N18" s="22">
        <f t="shared" si="3"/>
        <v>55005.69</v>
      </c>
      <c r="O18" s="27">
        <f aca="true" t="shared" si="4" ref="O18:O23">SUM(B18:N18)</f>
        <v>2186285.03</v>
      </c>
    </row>
    <row r="19" spans="1:23" ht="18.75" customHeight="1">
      <c r="A19" s="26" t="s">
        <v>36</v>
      </c>
      <c r="B19" s="16">
        <f>IF(B15&lt;&gt;0,ROUND((B15-1)*B18,2),0)</f>
        <v>216523.5</v>
      </c>
      <c r="C19" s="22">
        <f aca="true" t="shared" si="5" ref="C19:N19">IF(C15&lt;&gt;0,ROUND((C15-1)*C18,2),0)</f>
        <v>158055.88</v>
      </c>
      <c r="D19" s="22">
        <f t="shared" si="5"/>
        <v>71157.91</v>
      </c>
      <c r="E19" s="22">
        <f t="shared" si="5"/>
        <v>27309.51</v>
      </c>
      <c r="F19" s="22">
        <f t="shared" si="5"/>
        <v>134023.88</v>
      </c>
      <c r="G19" s="22">
        <f t="shared" si="5"/>
        <v>304931.59</v>
      </c>
      <c r="H19" s="22">
        <f t="shared" si="5"/>
        <v>38680.54</v>
      </c>
      <c r="I19" s="22">
        <f t="shared" si="5"/>
        <v>129935.22</v>
      </c>
      <c r="J19" s="22">
        <f t="shared" si="5"/>
        <v>122988.84</v>
      </c>
      <c r="K19" s="22">
        <f t="shared" si="5"/>
        <v>232661.65</v>
      </c>
      <c r="L19" s="22">
        <f t="shared" si="5"/>
        <v>151191.92</v>
      </c>
      <c r="M19" s="22">
        <f t="shared" si="5"/>
        <v>75490.6</v>
      </c>
      <c r="N19" s="22">
        <f t="shared" si="5"/>
        <v>33654.83</v>
      </c>
      <c r="O19" s="27">
        <f t="shared" si="4"/>
        <v>1696605.87</v>
      </c>
      <c r="W19" s="63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32287.95</v>
      </c>
      <c r="L23" s="22">
        <v>32386.82</v>
      </c>
      <c r="M23" s="22">
        <v>25794.49</v>
      </c>
      <c r="N23" s="22">
        <v>7332.8</v>
      </c>
      <c r="O23" s="27">
        <f t="shared" si="4"/>
        <v>269907.9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-36775.2</v>
      </c>
      <c r="C25" s="31">
        <f>+C26+C28+C39+C40+C43-C44</f>
        <v>-26989.6</v>
      </c>
      <c r="D25" s="31">
        <f t="shared" si="6"/>
        <v>-24490.4</v>
      </c>
      <c r="E25" s="31">
        <f t="shared" si="6"/>
        <v>-2895.2</v>
      </c>
      <c r="F25" s="31">
        <f t="shared" si="6"/>
        <v>-14423.2</v>
      </c>
      <c r="G25" s="31">
        <f t="shared" si="6"/>
        <v>-28050</v>
      </c>
      <c r="H25" s="31">
        <f t="shared" si="6"/>
        <v>-3546.4</v>
      </c>
      <c r="I25" s="31">
        <f t="shared" si="6"/>
        <v>-27654</v>
      </c>
      <c r="J25" s="31">
        <f t="shared" si="6"/>
        <v>-23452</v>
      </c>
      <c r="K25" s="31">
        <f t="shared" si="6"/>
        <v>-24217.6</v>
      </c>
      <c r="L25" s="31">
        <f t="shared" si="6"/>
        <v>-17644</v>
      </c>
      <c r="M25" s="31">
        <f t="shared" si="6"/>
        <v>-6855.2</v>
      </c>
      <c r="N25" s="31">
        <f t="shared" si="6"/>
        <v>-5337.2</v>
      </c>
      <c r="O25" s="31">
        <f t="shared" si="6"/>
        <v>-242330</v>
      </c>
    </row>
    <row r="26" spans="1:15" ht="18.75" customHeight="1">
      <c r="A26" s="26" t="s">
        <v>42</v>
      </c>
      <c r="B26" s="32">
        <f>+B27</f>
        <v>-36775.2</v>
      </c>
      <c r="C26" s="32">
        <f>+C27</f>
        <v>-26989.6</v>
      </c>
      <c r="D26" s="32">
        <f aca="true" t="shared" si="7" ref="D26:O26">+D27</f>
        <v>-24490.4</v>
      </c>
      <c r="E26" s="32">
        <f t="shared" si="7"/>
        <v>-2895.2</v>
      </c>
      <c r="F26" s="32">
        <f t="shared" si="7"/>
        <v>-14423.2</v>
      </c>
      <c r="G26" s="32">
        <f t="shared" si="7"/>
        <v>-28050</v>
      </c>
      <c r="H26" s="32">
        <f t="shared" si="7"/>
        <v>-3546.4</v>
      </c>
      <c r="I26" s="32">
        <f t="shared" si="7"/>
        <v>-27654</v>
      </c>
      <c r="J26" s="32">
        <f t="shared" si="7"/>
        <v>-23452</v>
      </c>
      <c r="K26" s="32">
        <f t="shared" si="7"/>
        <v>-24217.6</v>
      </c>
      <c r="L26" s="32">
        <f t="shared" si="7"/>
        <v>-17644</v>
      </c>
      <c r="M26" s="32">
        <f t="shared" si="7"/>
        <v>-6855.2</v>
      </c>
      <c r="N26" s="32">
        <f t="shared" si="7"/>
        <v>-5337.2</v>
      </c>
      <c r="O26" s="32">
        <f t="shared" si="7"/>
        <v>-242330</v>
      </c>
    </row>
    <row r="27" spans="1:26" ht="18.75" customHeight="1">
      <c r="A27" s="28" t="s">
        <v>43</v>
      </c>
      <c r="B27" s="16">
        <f>ROUND((-B9)*$G$3,2)</f>
        <v>-36775.2</v>
      </c>
      <c r="C27" s="16">
        <f aca="true" t="shared" si="8" ref="C27:N27">ROUND((-C9)*$G$3,2)</f>
        <v>-26989.6</v>
      </c>
      <c r="D27" s="16">
        <f t="shared" si="8"/>
        <v>-24490.4</v>
      </c>
      <c r="E27" s="16">
        <f t="shared" si="8"/>
        <v>-2895.2</v>
      </c>
      <c r="F27" s="16">
        <f t="shared" si="8"/>
        <v>-14423.2</v>
      </c>
      <c r="G27" s="16">
        <f t="shared" si="8"/>
        <v>-28050</v>
      </c>
      <c r="H27" s="16">
        <f t="shared" si="8"/>
        <v>-3546.4</v>
      </c>
      <c r="I27" s="16">
        <f t="shared" si="8"/>
        <v>-27654</v>
      </c>
      <c r="J27" s="16">
        <f t="shared" si="8"/>
        <v>-23452</v>
      </c>
      <c r="K27" s="16">
        <f t="shared" si="8"/>
        <v>-24217.6</v>
      </c>
      <c r="L27" s="16">
        <f t="shared" si="8"/>
        <v>-17644</v>
      </c>
      <c r="M27" s="16">
        <f t="shared" si="8"/>
        <v>-6855.2</v>
      </c>
      <c r="N27" s="16">
        <f t="shared" si="8"/>
        <v>-5337.2</v>
      </c>
      <c r="O27" s="33">
        <f aca="true" t="shared" si="9" ref="O27:O44">SUM(B27:N27)</f>
        <v>-242330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555930.9299999999</v>
      </c>
      <c r="C42" s="37">
        <f aca="true" t="shared" si="11" ref="C42:N42">+C17+C25</f>
        <v>390713.21</v>
      </c>
      <c r="D42" s="37">
        <f t="shared" si="11"/>
        <v>285801.83999999997</v>
      </c>
      <c r="E42" s="37">
        <f t="shared" si="11"/>
        <v>99120.66999999998</v>
      </c>
      <c r="F42" s="37">
        <f t="shared" si="11"/>
        <v>302324.85000000003</v>
      </c>
      <c r="G42" s="37">
        <f t="shared" si="11"/>
        <v>524764.43</v>
      </c>
      <c r="H42" s="37">
        <f t="shared" si="11"/>
        <v>75147.31</v>
      </c>
      <c r="I42" s="37">
        <f t="shared" si="11"/>
        <v>351790.47</v>
      </c>
      <c r="J42" s="37">
        <f t="shared" si="11"/>
        <v>333883.9</v>
      </c>
      <c r="K42" s="37">
        <f t="shared" si="11"/>
        <v>534489.1699999999</v>
      </c>
      <c r="L42" s="37">
        <f t="shared" si="11"/>
        <v>406777.3</v>
      </c>
      <c r="M42" s="37">
        <f t="shared" si="11"/>
        <v>206728.52999999997</v>
      </c>
      <c r="N42" s="37">
        <f t="shared" si="11"/>
        <v>98529.04000000001</v>
      </c>
      <c r="O42" s="37">
        <f>SUM(B42:N42)</f>
        <v>4166001.6499999994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555930.9299999999</v>
      </c>
      <c r="C48" s="52">
        <f t="shared" si="12"/>
        <v>390713.20999999996</v>
      </c>
      <c r="D48" s="52">
        <f t="shared" si="12"/>
        <v>285801.84</v>
      </c>
      <c r="E48" s="52">
        <f t="shared" si="12"/>
        <v>99120.67</v>
      </c>
      <c r="F48" s="52">
        <f t="shared" si="12"/>
        <v>302324.86</v>
      </c>
      <c r="G48" s="52">
        <f t="shared" si="12"/>
        <v>524764.42</v>
      </c>
      <c r="H48" s="52">
        <f t="shared" si="12"/>
        <v>75147.32</v>
      </c>
      <c r="I48" s="52">
        <f t="shared" si="12"/>
        <v>351790.46</v>
      </c>
      <c r="J48" s="52">
        <f t="shared" si="12"/>
        <v>333883.91</v>
      </c>
      <c r="K48" s="52">
        <f t="shared" si="12"/>
        <v>534489.18</v>
      </c>
      <c r="L48" s="52">
        <f t="shared" si="12"/>
        <v>406777.3</v>
      </c>
      <c r="M48" s="52">
        <f t="shared" si="12"/>
        <v>206728.53</v>
      </c>
      <c r="N48" s="52">
        <f t="shared" si="12"/>
        <v>98529.04</v>
      </c>
      <c r="O48" s="37">
        <f t="shared" si="12"/>
        <v>4166001.6699999995</v>
      </c>
      <c r="Q48"/>
    </row>
    <row r="49" spans="1:18" ht="18.75" customHeight="1">
      <c r="A49" s="26" t="s">
        <v>61</v>
      </c>
      <c r="B49" s="52">
        <v>456616.43</v>
      </c>
      <c r="C49" s="52">
        <v>297436.73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754053.1599999999</v>
      </c>
      <c r="P49"/>
      <c r="Q49"/>
      <c r="R49" s="44"/>
    </row>
    <row r="50" spans="1:16" ht="18.75" customHeight="1">
      <c r="A50" s="26" t="s">
        <v>62</v>
      </c>
      <c r="B50" s="52">
        <v>99314.5</v>
      </c>
      <c r="C50" s="52">
        <v>93276.48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192590.97999999998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285801.84</v>
      </c>
      <c r="E51" s="53">
        <v>0</v>
      </c>
      <c r="F51" s="53">
        <v>0</v>
      </c>
      <c r="G51" s="53">
        <v>0</v>
      </c>
      <c r="H51" s="52">
        <v>75147.32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360949.16000000003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99120.67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99120.67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302324.86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302324.86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524764.42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524764.42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351790.46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351790.46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333883.91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333883.91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534489.18</v>
      </c>
      <c r="L57" s="32">
        <v>406777.3</v>
      </c>
      <c r="M57" s="53">
        <v>0</v>
      </c>
      <c r="N57" s="53">
        <v>0</v>
      </c>
      <c r="O57" s="37">
        <f t="shared" si="13"/>
        <v>941266.48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206728.53</v>
      </c>
      <c r="N58" s="53">
        <v>0</v>
      </c>
      <c r="O58" s="37">
        <f t="shared" si="13"/>
        <v>206728.53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98529.04</v>
      </c>
      <c r="O59" s="56">
        <f t="shared" si="13"/>
        <v>98529.04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2020-05-22T18:04:29Z</dcterms:modified>
  <cp:category/>
  <cp:version/>
  <cp:contentType/>
  <cp:contentStatus/>
</cp:coreProperties>
</file>