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<sst xmlns="http://schemas.openxmlformats.org/spreadsheetml/2006/main" count="77" uniqueCount="74">
  <si>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</si>
  <si>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</si>
  <si>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</si>
  <si>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</si>
  <si>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</si>
  <si>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</si>
  <si>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</si>
  <si>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</si>
  <si>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</si>
  <si>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</si>
  <si>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</si>
  <si>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</si>
  <si>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</si>
  <si>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</si>
  <si>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</si>
  <si>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</si>
  <si>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</si>
  <si>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</si>
  <si>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</si>
  <si>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</si>
  <si>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</si>
  <si>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</si>
  <si>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</si>
  <si>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</si>
  <si>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</si>
  <si>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</si>
  <si>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</si>
  <si>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</si>
  <si>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</si>
  <si>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</si>
  <si>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</si>
  <si>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</si>
  <si>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</si>
  <si>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</si>
  <si>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</si>
  <si>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</si>
  <si>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</si>
  <si>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</si>
  <si>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</si>
  <si>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</si>
  <si>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</si>
  <si>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</si>
  <si>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</si>
  <si>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</si>
  <si>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</si>
  <si>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</si>
  <si>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</si>
  <si>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</si>
  <si>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</si>
  <si>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</si>
  <si>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</si>
  <si>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</si>
  <si>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</si>
  <si>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</si>
  <si>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</si>
  <si>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</si>
  <si>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</si>
  <si>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</si>
  <si>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</si>
  <si>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</si>
  <si>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</si>
  <si>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</si>
  <si>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</si>
  <si>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</si>
  <si>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</si>
  <si>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</si>
  <si>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</si>
  <si>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</si>
  <si>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</si>
  <si>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</si>
  <si>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</si>
  <si>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</si>
  <si>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</si>
  <si>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14/05/20 - VENCIMENTO 22/05/20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</si>
</sst>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184194</v>
      </c>
      <c r="C7" s="9">
        <f t="shared" si="0"/>
        <v>128935</v>
      </c>
      <c r="D7" s="9">
        <f t="shared" si="0"/>
        <v>142582</v>
      </c>
      <c r="E7" s="9">
        <f t="shared" si="0"/>
        <v>29572</v>
      </c>
      <c r="F7" s="9">
        <f t="shared" si="0"/>
        <v>93019</v>
      </c>
      <c r="G7" s="9">
        <f t="shared" si="0"/>
        <v>159053</v>
      </c>
      <c r="H7" s="9">
        <f t="shared" si="0"/>
        <v>24740</v>
      </c>
      <c r="I7" s="9">
        <f t="shared" si="0"/>
        <v>122576</v>
      </c>
      <c r="J7" s="9">
        <f t="shared" si="0"/>
        <v>106115</v>
      </c>
      <c r="K7" s="9">
        <f t="shared" si="0"/>
        <v>163187</v>
      </c>
      <c r="L7" s="9">
        <f t="shared" si="0"/>
        <v>118051</v>
      </c>
      <c r="M7" s="9">
        <f t="shared" si="0"/>
        <v>49982</v>
      </c>
      <c r="N7" s="9">
        <f t="shared" si="0"/>
        <v>33100</v>
      </c>
      <c r="O7" s="9">
        <f t="shared" si="0"/>
        <v>1355106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9306</v>
      </c>
      <c r="C8" s="11">
        <f t="shared" si="1"/>
        <v>7801</v>
      </c>
      <c r="D8" s="11">
        <f t="shared" si="1"/>
        <v>5612</v>
      </c>
      <c r="E8" s="11">
        <f t="shared" si="1"/>
        <v>1007</v>
      </c>
      <c r="F8" s="11">
        <f t="shared" si="1"/>
        <v>3692</v>
      </c>
      <c r="G8" s="11">
        <f t="shared" si="1"/>
        <v>7427</v>
      </c>
      <c r="H8" s="11">
        <f t="shared" si="1"/>
        <v>1294</v>
      </c>
      <c r="I8" s="11">
        <f t="shared" si="1"/>
        <v>7147</v>
      </c>
      <c r="J8" s="11">
        <f t="shared" si="1"/>
        <v>5730</v>
      </c>
      <c r="K8" s="11">
        <f t="shared" si="1"/>
        <v>5611</v>
      </c>
      <c r="L8" s="11">
        <f t="shared" si="1"/>
        <v>4649</v>
      </c>
      <c r="M8" s="11">
        <f t="shared" si="1"/>
        <v>1964</v>
      </c>
      <c r="N8" s="11">
        <f t="shared" si="1"/>
        <v>1867</v>
      </c>
      <c r="O8" s="11">
        <f t="shared" si="1"/>
        <v>63107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9306</v>
      </c>
      <c r="C9" s="11">
        <v>7801</v>
      </c>
      <c r="D9" s="11">
        <v>5612</v>
      </c>
      <c r="E9" s="11">
        <v>1007</v>
      </c>
      <c r="F9" s="11">
        <v>3692</v>
      </c>
      <c r="G9" s="11">
        <v>7427</v>
      </c>
      <c r="H9" s="11">
        <v>1286</v>
      </c>
      <c r="I9" s="11">
        <v>7147</v>
      </c>
      <c r="J9" s="11">
        <v>5730</v>
      </c>
      <c r="K9" s="11">
        <v>5607</v>
      </c>
      <c r="L9" s="11">
        <v>4649</v>
      </c>
      <c r="M9" s="11">
        <v>1964</v>
      </c>
      <c r="N9" s="11">
        <v>1867</v>
      </c>
      <c r="O9" s="11">
        <f>SUM(B9:N9)</f>
        <v>63095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4</v>
      </c>
      <c r="L10" s="13">
        <v>0</v>
      </c>
      <c r="M10" s="13">
        <v>0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174888</v>
      </c>
      <c r="C11" s="13">
        <v>121134</v>
      </c>
      <c r="D11" s="13">
        <v>136970</v>
      </c>
      <c r="E11" s="13">
        <v>28565</v>
      </c>
      <c r="F11" s="13">
        <v>89327</v>
      </c>
      <c r="G11" s="13">
        <v>151626</v>
      </c>
      <c r="H11" s="13">
        <v>23446</v>
      </c>
      <c r="I11" s="13">
        <v>115429</v>
      </c>
      <c r="J11" s="13">
        <v>100385</v>
      </c>
      <c r="K11" s="13">
        <v>157576</v>
      </c>
      <c r="L11" s="13">
        <v>113402</v>
      </c>
      <c r="M11" s="13">
        <v>48018</v>
      </c>
      <c r="N11" s="13">
        <v>31233</v>
      </c>
      <c r="O11" s="11">
        <f>SUM(B11:N11)</f>
        <v>1291999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1.766025172778687</v>
      </c>
      <c r="C15" s="19">
        <v>1.83716239650067</v>
      </c>
      <c r="D15" s="19">
        <v>1.370802180313384</v>
      </c>
      <c r="E15" s="19">
        <v>1.347335663694356</v>
      </c>
      <c r="F15" s="19">
        <v>1.947091410457574</v>
      </c>
      <c r="G15" s="19">
        <v>2.634553332771028</v>
      </c>
      <c r="H15" s="19">
        <v>2.117893248080267</v>
      </c>
      <c r="I15" s="19">
        <v>1.716727990665073</v>
      </c>
      <c r="J15" s="19">
        <v>1.764439670301472</v>
      </c>
      <c r="K15" s="19">
        <v>1.976234985593102</v>
      </c>
      <c r="L15" s="19">
        <v>1.7397882916398</v>
      </c>
      <c r="M15" s="19">
        <v>1.8628005813531</v>
      </c>
      <c r="N15" s="19">
        <v>1.662200072457204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798683.7799999998</v>
      </c>
      <c r="C17" s="24">
        <f aca="true" t="shared" si="2" ref="C17:O17">C18+C19+C20+C21+C22+C23</f>
        <v>607852.21</v>
      </c>
      <c r="D17" s="24">
        <f t="shared" si="2"/>
        <v>419447.41000000003</v>
      </c>
      <c r="E17" s="24">
        <f t="shared" si="2"/>
        <v>150156.30000000002</v>
      </c>
      <c r="F17" s="24">
        <f t="shared" si="2"/>
        <v>455346.42000000004</v>
      </c>
      <c r="G17" s="24">
        <f t="shared" si="2"/>
        <v>845485.44</v>
      </c>
      <c r="H17" s="24">
        <f t="shared" si="2"/>
        <v>140024.79</v>
      </c>
      <c r="I17" s="24">
        <f t="shared" si="2"/>
        <v>534145.2899999999</v>
      </c>
      <c r="J17" s="24">
        <f t="shared" si="2"/>
        <v>476122.07</v>
      </c>
      <c r="K17" s="24">
        <f t="shared" si="2"/>
        <v>770890.8699999999</v>
      </c>
      <c r="L17" s="24">
        <f t="shared" si="2"/>
        <v>573153.7599999999</v>
      </c>
      <c r="M17" s="24">
        <f t="shared" si="2"/>
        <v>305299.35000000003</v>
      </c>
      <c r="N17" s="24">
        <f t="shared" si="2"/>
        <v>157682.45999999996</v>
      </c>
      <c r="O17" s="24">
        <f t="shared" si="2"/>
        <v>6234290.150000001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411526.23</v>
      </c>
      <c r="C18" s="22">
        <f t="shared" si="3"/>
        <v>297517.51</v>
      </c>
      <c r="D18" s="22">
        <f t="shared" si="3"/>
        <v>288471.9</v>
      </c>
      <c r="E18" s="22">
        <f t="shared" si="3"/>
        <v>102351.65</v>
      </c>
      <c r="F18" s="22">
        <f t="shared" si="3"/>
        <v>218055.14</v>
      </c>
      <c r="G18" s="22">
        <f t="shared" si="3"/>
        <v>306511.04</v>
      </c>
      <c r="H18" s="22">
        <f t="shared" si="3"/>
        <v>63925.69</v>
      </c>
      <c r="I18" s="22">
        <f t="shared" si="3"/>
        <v>280600.98</v>
      </c>
      <c r="J18" s="22">
        <f t="shared" si="3"/>
        <v>244499.57</v>
      </c>
      <c r="K18" s="22">
        <f t="shared" si="3"/>
        <v>355649.75</v>
      </c>
      <c r="L18" s="22">
        <f t="shared" si="3"/>
        <v>292813.7</v>
      </c>
      <c r="M18" s="22">
        <f t="shared" si="3"/>
        <v>143223.42</v>
      </c>
      <c r="N18" s="22">
        <f t="shared" si="3"/>
        <v>85715.76</v>
      </c>
      <c r="O18" s="27">
        <f aca="true" t="shared" si="4" ref="O18:O23">SUM(B18:N18)</f>
        <v>3090862.34</v>
      </c>
    </row>
    <row r="19" spans="1:23" ht="18.75" customHeight="1">
      <c r="A19" s="26" t="s">
        <v>36</v>
      </c>
      <c r="B19" s="16">
        <f>IF(B15&lt;&gt;0,ROUND((B15-1)*B18,2),0)</f>
        <v>315239.45</v>
      </c>
      <c r="C19" s="22">
        <f aca="true" t="shared" si="5" ref="C19:N19">IF(C15&lt;&gt;0,ROUND((C15-1)*C18,2),0)</f>
        <v>249070.47</v>
      </c>
      <c r="D19" s="22">
        <f t="shared" si="5"/>
        <v>106966.01</v>
      </c>
      <c r="E19" s="22">
        <f t="shared" si="5"/>
        <v>35550.38</v>
      </c>
      <c r="F19" s="22">
        <f t="shared" si="5"/>
        <v>206518.15</v>
      </c>
      <c r="G19" s="22">
        <f t="shared" si="5"/>
        <v>501008.64</v>
      </c>
      <c r="H19" s="22">
        <f t="shared" si="5"/>
        <v>71462.1</v>
      </c>
      <c r="I19" s="22">
        <f t="shared" si="5"/>
        <v>201114.58</v>
      </c>
      <c r="J19" s="22">
        <f t="shared" si="5"/>
        <v>186905.17</v>
      </c>
      <c r="K19" s="22">
        <f t="shared" si="5"/>
        <v>347197.73</v>
      </c>
      <c r="L19" s="22">
        <f t="shared" si="5"/>
        <v>216620.15</v>
      </c>
      <c r="M19" s="22">
        <f t="shared" si="5"/>
        <v>123573.25</v>
      </c>
      <c r="N19" s="22">
        <f t="shared" si="5"/>
        <v>56760.98</v>
      </c>
      <c r="O19" s="27">
        <f t="shared" si="4"/>
        <v>2617987.06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-40946.4</v>
      </c>
      <c r="C25" s="31">
        <f>+C26+C28+C39+C40+C43-C44</f>
        <v>-34324.4</v>
      </c>
      <c r="D25" s="31">
        <f t="shared" si="6"/>
        <v>-24692.8</v>
      </c>
      <c r="E25" s="31">
        <f t="shared" si="6"/>
        <v>-4430.8</v>
      </c>
      <c r="F25" s="31">
        <f t="shared" si="6"/>
        <v>-16244.8</v>
      </c>
      <c r="G25" s="31">
        <f t="shared" si="6"/>
        <v>-32678.8</v>
      </c>
      <c r="H25" s="31">
        <f t="shared" si="6"/>
        <v>-5658.4</v>
      </c>
      <c r="I25" s="31">
        <f t="shared" si="6"/>
        <v>-31446.8</v>
      </c>
      <c r="J25" s="31">
        <f t="shared" si="6"/>
        <v>-25212</v>
      </c>
      <c r="K25" s="31">
        <f t="shared" si="6"/>
        <v>-24670.8</v>
      </c>
      <c r="L25" s="31">
        <f t="shared" si="6"/>
        <v>-20455.6</v>
      </c>
      <c r="M25" s="31">
        <f t="shared" si="6"/>
        <v>-8641.6</v>
      </c>
      <c r="N25" s="31">
        <f t="shared" si="6"/>
        <v>-8214.8</v>
      </c>
      <c r="O25" s="31">
        <f t="shared" si="6"/>
        <v>-277617.99999999994</v>
      </c>
    </row>
    <row r="26" spans="1:15" ht="18.75" customHeight="1">
      <c r="A26" s="26" t="s">
        <v>42</v>
      </c>
      <c r="B26" s="32">
        <f>+B27</f>
        <v>-40946.4</v>
      </c>
      <c r="C26" s="32">
        <f>+C27</f>
        <v>-34324.4</v>
      </c>
      <c r="D26" s="32">
        <f aca="true" t="shared" si="7" ref="D26:O26">+D27</f>
        <v>-24692.8</v>
      </c>
      <c r="E26" s="32">
        <f t="shared" si="7"/>
        <v>-4430.8</v>
      </c>
      <c r="F26" s="32">
        <f t="shared" si="7"/>
        <v>-16244.8</v>
      </c>
      <c r="G26" s="32">
        <f t="shared" si="7"/>
        <v>-32678.8</v>
      </c>
      <c r="H26" s="32">
        <f t="shared" si="7"/>
        <v>-5658.4</v>
      </c>
      <c r="I26" s="32">
        <f t="shared" si="7"/>
        <v>-31446.8</v>
      </c>
      <c r="J26" s="32">
        <f t="shared" si="7"/>
        <v>-25212</v>
      </c>
      <c r="K26" s="32">
        <f t="shared" si="7"/>
        <v>-24670.8</v>
      </c>
      <c r="L26" s="32">
        <f t="shared" si="7"/>
        <v>-20455.6</v>
      </c>
      <c r="M26" s="32">
        <f t="shared" si="7"/>
        <v>-8641.6</v>
      </c>
      <c r="N26" s="32">
        <f t="shared" si="7"/>
        <v>-8214.8</v>
      </c>
      <c r="O26" s="32">
        <f t="shared" si="7"/>
        <v>-277617.99999999994</v>
      </c>
    </row>
    <row r="27" spans="1:26" ht="18.75" customHeight="1">
      <c r="A27" s="28" t="s">
        <v>43</v>
      </c>
      <c r="B27" s="16">
        <f>ROUND((-B9)*$G$3,2)</f>
        <v>-40946.4</v>
      </c>
      <c r="C27" s="16">
        <f aca="true" t="shared" si="8" ref="C27:N27">ROUND((-C9)*$G$3,2)</f>
        <v>-34324.4</v>
      </c>
      <c r="D27" s="16">
        <f t="shared" si="8"/>
        <v>-24692.8</v>
      </c>
      <c r="E27" s="16">
        <f t="shared" si="8"/>
        <v>-4430.8</v>
      </c>
      <c r="F27" s="16">
        <f t="shared" si="8"/>
        <v>-16244.8</v>
      </c>
      <c r="G27" s="16">
        <f t="shared" si="8"/>
        <v>-32678.8</v>
      </c>
      <c r="H27" s="16">
        <f t="shared" si="8"/>
        <v>-5658.4</v>
      </c>
      <c r="I27" s="16">
        <f t="shared" si="8"/>
        <v>-31446.8</v>
      </c>
      <c r="J27" s="16">
        <f t="shared" si="8"/>
        <v>-25212</v>
      </c>
      <c r="K27" s="16">
        <f t="shared" si="8"/>
        <v>-24670.8</v>
      </c>
      <c r="L27" s="16">
        <f t="shared" si="8"/>
        <v>-20455.6</v>
      </c>
      <c r="M27" s="16">
        <f t="shared" si="8"/>
        <v>-8641.6</v>
      </c>
      <c r="N27" s="16">
        <f t="shared" si="8"/>
        <v>-8214.8</v>
      </c>
      <c r="O27" s="33">
        <f aca="true" t="shared" si="9" ref="O27:O44">SUM(B27:N27)</f>
        <v>-277617.99999999994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757737.3799999998</v>
      </c>
      <c r="C42" s="37">
        <f aca="true" t="shared" si="11" ref="C42:N42">+C17+C25</f>
        <v>573527.8099999999</v>
      </c>
      <c r="D42" s="37">
        <f t="shared" si="11"/>
        <v>394754.61000000004</v>
      </c>
      <c r="E42" s="37">
        <f t="shared" si="11"/>
        <v>145725.50000000003</v>
      </c>
      <c r="F42" s="37">
        <f t="shared" si="11"/>
        <v>439101.62000000005</v>
      </c>
      <c r="G42" s="37">
        <f t="shared" si="11"/>
        <v>812806.6399999999</v>
      </c>
      <c r="H42" s="37">
        <f t="shared" si="11"/>
        <v>134366.39</v>
      </c>
      <c r="I42" s="37">
        <f t="shared" si="11"/>
        <v>502698.48999999993</v>
      </c>
      <c r="J42" s="37">
        <f t="shared" si="11"/>
        <v>450910.07</v>
      </c>
      <c r="K42" s="37">
        <f t="shared" si="11"/>
        <v>746220.0699999998</v>
      </c>
      <c r="L42" s="37">
        <f t="shared" si="11"/>
        <v>552698.1599999999</v>
      </c>
      <c r="M42" s="37">
        <f t="shared" si="11"/>
        <v>296657.75000000006</v>
      </c>
      <c r="N42" s="37">
        <f t="shared" si="11"/>
        <v>149467.65999999997</v>
      </c>
      <c r="O42" s="37">
        <f>SUM(B42:N42)</f>
        <v>5956672.15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757737.39</v>
      </c>
      <c r="C48" s="52">
        <f t="shared" si="12"/>
        <v>573527.82</v>
      </c>
      <c r="D48" s="52">
        <f t="shared" si="12"/>
        <v>394754.61</v>
      </c>
      <c r="E48" s="52">
        <f t="shared" si="12"/>
        <v>145725.5</v>
      </c>
      <c r="F48" s="52">
        <f t="shared" si="12"/>
        <v>439101.62</v>
      </c>
      <c r="G48" s="52">
        <f t="shared" si="12"/>
        <v>812806.63</v>
      </c>
      <c r="H48" s="52">
        <f t="shared" si="12"/>
        <v>134366.38</v>
      </c>
      <c r="I48" s="52">
        <f t="shared" si="12"/>
        <v>502698.49</v>
      </c>
      <c r="J48" s="52">
        <f t="shared" si="12"/>
        <v>450910.07</v>
      </c>
      <c r="K48" s="52">
        <f t="shared" si="12"/>
        <v>746220.06</v>
      </c>
      <c r="L48" s="52">
        <f t="shared" si="12"/>
        <v>552698.16</v>
      </c>
      <c r="M48" s="52">
        <f t="shared" si="12"/>
        <v>296657.75</v>
      </c>
      <c r="N48" s="52">
        <f t="shared" si="12"/>
        <v>149467.66</v>
      </c>
      <c r="O48" s="37">
        <f t="shared" si="12"/>
        <v>5956672.140000001</v>
      </c>
      <c r="Q48"/>
    </row>
    <row r="49" spans="1:18" ht="18.75" customHeight="1">
      <c r="A49" s="26" t="s">
        <v>61</v>
      </c>
      <c r="B49" s="52">
        <v>620079.67</v>
      </c>
      <c r="C49" s="52">
        <v>432719.54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1052799.21</v>
      </c>
      <c r="P49"/>
      <c r="Q49"/>
      <c r="R49" s="44"/>
    </row>
    <row r="50" spans="1:16" ht="18.75" customHeight="1">
      <c r="A50" s="26" t="s">
        <v>62</v>
      </c>
      <c r="B50" s="52">
        <v>137657.72</v>
      </c>
      <c r="C50" s="52">
        <v>140808.28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278466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394754.61</v>
      </c>
      <c r="E51" s="53">
        <v>0</v>
      </c>
      <c r="F51" s="53">
        <v>0</v>
      </c>
      <c r="G51" s="53">
        <v>0</v>
      </c>
      <c r="H51" s="52">
        <v>134366.38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529120.99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145725.5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145725.5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439101.62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439101.62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812806.63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812806.63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502698.49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502698.49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450910.07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450910.07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746220.06</v>
      </c>
      <c r="L57" s="32">
        <v>552698.16</v>
      </c>
      <c r="M57" s="53">
        <v>0</v>
      </c>
      <c r="N57" s="53">
        <v>0</v>
      </c>
      <c r="O57" s="37">
        <f t="shared" si="13"/>
        <v>1298918.2200000002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296657.75</v>
      </c>
      <c r="N58" s="53">
        <v>0</v>
      </c>
      <c r="O58" s="37">
        <f t="shared" si="13"/>
        <v>296657.75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149467.66</v>
      </c>
      <c r="O59" s="56">
        <f t="shared" si="13"/>
        <v>149467.66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2020-05-21T19:58:14Z</dcterms:modified>
  <cp:category/>
  <cp:version/>
  <cp:contentType/>
  <cp:contentStatus/>
</cp:coreProperties>
</file>