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<sst xmlns="http://schemas.openxmlformats.org/spreadsheetml/2006/main" count="77" uniqueCount="74">
  <si>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</si>
  <si>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</si>
  <si>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</si>
  <si>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</si>
  <si>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</si>
  <si>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</si>
  <si>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</si>
  <si>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</si>
  <si>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</si>
  <si>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</si>
  <si>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</si>
  <si>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</si>
  <si>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</si>
  <si>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</si>
  <si>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</si>
  <si>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</si>
  <si>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</si>
  <si>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</si>
  <si>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</si>
  <si>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</si>
  <si>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</si>
  <si>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</si>
  <si>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</si>
  <si>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</si>
  <si>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</si>
  <si>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</si>
  <si>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</si>
  <si>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</si>
  <si>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</si>
  <si>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</si>
  <si>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</si>
  <si>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</si>
  <si>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</si>
  <si>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</si>
  <si>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</si>
  <si>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</si>
  <si>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</si>
  <si>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</si>
  <si>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</si>
  <si>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</si>
  <si>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</si>
  <si>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</si>
  <si>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</si>
  <si>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</si>
  <si>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</si>
  <si>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</si>
  <si>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</si>
  <si>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</si>
  <si>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</si>
  <si>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</si>
  <si>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</si>
  <si>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</si>
  <si>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</si>
  <si>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</si>
  <si>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</si>
  <si>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</si>
  <si>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</si>
  <si>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</si>
  <si>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</si>
  <si>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</si>
  <si>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</si>
  <si>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</si>
  <si>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</si>
  <si>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</si>
  <si>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</si>
  <si>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</si>
  <si>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</si>
  <si>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</si>
  <si>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</si>
  <si>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</si>
  <si>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</si>
  <si>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</si>
  <si>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</si>
  <si>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13/05/20 - VENCIMENTO 21/05/20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</si>
</sst>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4" fontId="0" fillId="0" borderId="0" xfId="53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190184</v>
      </c>
      <c r="C7" s="9">
        <f t="shared" si="0"/>
        <v>133492</v>
      </c>
      <c r="D7" s="9">
        <f t="shared" si="0"/>
        <v>150062</v>
      </c>
      <c r="E7" s="9">
        <f t="shared" si="0"/>
        <v>30845</v>
      </c>
      <c r="F7" s="9">
        <f t="shared" si="0"/>
        <v>95984</v>
      </c>
      <c r="G7" s="9">
        <f t="shared" si="0"/>
        <v>169927</v>
      </c>
      <c r="H7" s="9">
        <f t="shared" si="0"/>
        <v>25516</v>
      </c>
      <c r="I7" s="9">
        <f t="shared" si="0"/>
        <v>125206</v>
      </c>
      <c r="J7" s="9">
        <f t="shared" si="0"/>
        <v>112066</v>
      </c>
      <c r="K7" s="9">
        <f t="shared" si="0"/>
        <v>171739</v>
      </c>
      <c r="L7" s="9">
        <f t="shared" si="0"/>
        <v>126567</v>
      </c>
      <c r="M7" s="9">
        <f t="shared" si="0"/>
        <v>53189</v>
      </c>
      <c r="N7" s="9">
        <f t="shared" si="0"/>
        <v>33857</v>
      </c>
      <c r="O7" s="9">
        <f t="shared" si="0"/>
        <v>1418634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9555</v>
      </c>
      <c r="C8" s="11">
        <f t="shared" si="1"/>
        <v>8120</v>
      </c>
      <c r="D8" s="11">
        <f t="shared" si="1"/>
        <v>6150</v>
      </c>
      <c r="E8" s="11">
        <f t="shared" si="1"/>
        <v>1058</v>
      </c>
      <c r="F8" s="11">
        <f t="shared" si="1"/>
        <v>3944</v>
      </c>
      <c r="G8" s="11">
        <f t="shared" si="1"/>
        <v>7947</v>
      </c>
      <c r="H8" s="11">
        <f t="shared" si="1"/>
        <v>1300</v>
      </c>
      <c r="I8" s="11">
        <f t="shared" si="1"/>
        <v>7645</v>
      </c>
      <c r="J8" s="11">
        <f t="shared" si="1"/>
        <v>6055</v>
      </c>
      <c r="K8" s="11">
        <f t="shared" si="1"/>
        <v>6236</v>
      </c>
      <c r="L8" s="11">
        <f t="shared" si="1"/>
        <v>5006</v>
      </c>
      <c r="M8" s="11">
        <f t="shared" si="1"/>
        <v>2302</v>
      </c>
      <c r="N8" s="11">
        <f t="shared" si="1"/>
        <v>1894</v>
      </c>
      <c r="O8" s="11">
        <f t="shared" si="1"/>
        <v>67212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9555</v>
      </c>
      <c r="C9" s="11">
        <v>8120</v>
      </c>
      <c r="D9" s="11">
        <v>6150</v>
      </c>
      <c r="E9" s="11">
        <v>1058</v>
      </c>
      <c r="F9" s="11">
        <v>3944</v>
      </c>
      <c r="G9" s="11">
        <v>7947</v>
      </c>
      <c r="H9" s="11">
        <v>1293</v>
      </c>
      <c r="I9" s="11">
        <v>7643</v>
      </c>
      <c r="J9" s="11">
        <v>6055</v>
      </c>
      <c r="K9" s="11">
        <v>6232</v>
      </c>
      <c r="L9" s="11">
        <v>5006</v>
      </c>
      <c r="M9" s="11">
        <v>2300</v>
      </c>
      <c r="N9" s="11">
        <v>1894</v>
      </c>
      <c r="O9" s="11">
        <f>SUM(B9:N9)</f>
        <v>67197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2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180629</v>
      </c>
      <c r="C11" s="13">
        <v>125372</v>
      </c>
      <c r="D11" s="13">
        <v>143912</v>
      </c>
      <c r="E11" s="13">
        <v>29787</v>
      </c>
      <c r="F11" s="13">
        <v>92040</v>
      </c>
      <c r="G11" s="13">
        <v>161980</v>
      </c>
      <c r="H11" s="13">
        <v>24216</v>
      </c>
      <c r="I11" s="13">
        <v>117561</v>
      </c>
      <c r="J11" s="13">
        <v>106011</v>
      </c>
      <c r="K11" s="13">
        <v>165503</v>
      </c>
      <c r="L11" s="13">
        <v>121561</v>
      </c>
      <c r="M11" s="13">
        <v>50887</v>
      </c>
      <c r="N11" s="13">
        <v>31963</v>
      </c>
      <c r="O11" s="11">
        <f>SUM(B11:N11)</f>
        <v>1351422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1.719746320896349</v>
      </c>
      <c r="C15" s="19">
        <v>1.786944193848259</v>
      </c>
      <c r="D15" s="19">
        <v>1.314775044994156</v>
      </c>
      <c r="E15" s="19">
        <v>1.300620931875551</v>
      </c>
      <c r="F15" s="19">
        <v>1.897102170023272</v>
      </c>
      <c r="G15" s="19">
        <v>2.493219431693288</v>
      </c>
      <c r="H15" s="19">
        <v>2.062851144945042</v>
      </c>
      <c r="I15" s="19">
        <v>1.686457150142323</v>
      </c>
      <c r="J15" s="19">
        <v>1.687954327906848</v>
      </c>
      <c r="K15" s="19">
        <v>1.894932727855628</v>
      </c>
      <c r="L15" s="19">
        <v>1.643916769817744</v>
      </c>
      <c r="M15" s="19">
        <v>1.768892912612988</v>
      </c>
      <c r="N15" s="19">
        <v>1.630989831570105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802653.94</v>
      </c>
      <c r="C17" s="24">
        <f aca="true" t="shared" si="2" ref="C17:O17">C18+C19+C20+C21+C22+C23</f>
        <v>611701.6399999999</v>
      </c>
      <c r="D17" s="24">
        <f t="shared" si="2"/>
        <v>423182.36</v>
      </c>
      <c r="E17" s="24">
        <f t="shared" si="2"/>
        <v>151105.48000000004</v>
      </c>
      <c r="F17" s="24">
        <f t="shared" si="2"/>
        <v>457631.91000000003</v>
      </c>
      <c r="G17" s="24">
        <f t="shared" si="2"/>
        <v>854411.15</v>
      </c>
      <c r="H17" s="24">
        <f t="shared" si="2"/>
        <v>140642.40999999997</v>
      </c>
      <c r="I17" s="24">
        <f t="shared" si="2"/>
        <v>535804.74</v>
      </c>
      <c r="J17" s="24">
        <f t="shared" si="2"/>
        <v>480566.16</v>
      </c>
      <c r="K17" s="24">
        <f t="shared" si="2"/>
        <v>777293.9299999999</v>
      </c>
      <c r="L17" s="24">
        <f t="shared" si="2"/>
        <v>579805.8599999999</v>
      </c>
      <c r="M17" s="24">
        <f t="shared" si="2"/>
        <v>308105.1</v>
      </c>
      <c r="N17" s="24">
        <f t="shared" si="2"/>
        <v>158204.52999999997</v>
      </c>
      <c r="O17" s="24">
        <f t="shared" si="2"/>
        <v>6281109.210000001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424909.09</v>
      </c>
      <c r="C18" s="22">
        <f t="shared" si="3"/>
        <v>308032.79</v>
      </c>
      <c r="D18" s="22">
        <f t="shared" si="3"/>
        <v>303605.44</v>
      </c>
      <c r="E18" s="22">
        <f t="shared" si="3"/>
        <v>106757.63</v>
      </c>
      <c r="F18" s="22">
        <f t="shared" si="3"/>
        <v>225005.69</v>
      </c>
      <c r="G18" s="22">
        <f t="shared" si="3"/>
        <v>327466.32</v>
      </c>
      <c r="H18" s="22">
        <f t="shared" si="3"/>
        <v>65930.79</v>
      </c>
      <c r="I18" s="22">
        <f t="shared" si="3"/>
        <v>286621.58</v>
      </c>
      <c r="J18" s="22">
        <f t="shared" si="3"/>
        <v>258211.27</v>
      </c>
      <c r="K18" s="22">
        <f t="shared" si="3"/>
        <v>374287.98</v>
      </c>
      <c r="L18" s="22">
        <f t="shared" si="3"/>
        <v>313936.79</v>
      </c>
      <c r="M18" s="22">
        <f t="shared" si="3"/>
        <v>152413.08</v>
      </c>
      <c r="N18" s="22">
        <f t="shared" si="3"/>
        <v>87676.09</v>
      </c>
      <c r="O18" s="27">
        <f aca="true" t="shared" si="4" ref="O18:O23">SUM(B18:N18)</f>
        <v>3234854.54</v>
      </c>
    </row>
    <row r="19" spans="1:23" ht="18.75" customHeight="1">
      <c r="A19" s="26" t="s">
        <v>36</v>
      </c>
      <c r="B19" s="16">
        <f>IF(B15&lt;&gt;0,ROUND((B15-1)*B18,2),0)</f>
        <v>305826.75</v>
      </c>
      <c r="C19" s="22">
        <f aca="true" t="shared" si="5" ref="C19:N19">IF(C15&lt;&gt;0,ROUND((C15-1)*C18,2),0)</f>
        <v>242404.62</v>
      </c>
      <c r="D19" s="22">
        <f t="shared" si="5"/>
        <v>95567.42</v>
      </c>
      <c r="E19" s="22">
        <f t="shared" si="5"/>
        <v>32093.58</v>
      </c>
      <c r="F19" s="22">
        <f t="shared" si="5"/>
        <v>201853.09</v>
      </c>
      <c r="G19" s="22">
        <f t="shared" si="5"/>
        <v>488979.07</v>
      </c>
      <c r="H19" s="22">
        <f t="shared" si="5"/>
        <v>70074.62</v>
      </c>
      <c r="I19" s="22">
        <f t="shared" si="5"/>
        <v>196753.43</v>
      </c>
      <c r="J19" s="22">
        <f t="shared" si="5"/>
        <v>177637.56</v>
      </c>
      <c r="K19" s="22">
        <f t="shared" si="5"/>
        <v>334962.56</v>
      </c>
      <c r="L19" s="22">
        <f t="shared" si="5"/>
        <v>202149.16</v>
      </c>
      <c r="M19" s="22">
        <f t="shared" si="5"/>
        <v>117189.34</v>
      </c>
      <c r="N19" s="22">
        <f t="shared" si="5"/>
        <v>55322.72</v>
      </c>
      <c r="O19" s="27">
        <f t="shared" si="4"/>
        <v>2520813.92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-42042</v>
      </c>
      <c r="C25" s="31">
        <f>+C26+C28+C39+C40+C43-C44</f>
        <v>-35728</v>
      </c>
      <c r="D25" s="31">
        <f t="shared" si="6"/>
        <v>-27060</v>
      </c>
      <c r="E25" s="31">
        <f t="shared" si="6"/>
        <v>-4655.2</v>
      </c>
      <c r="F25" s="31">
        <f t="shared" si="6"/>
        <v>-17353.6</v>
      </c>
      <c r="G25" s="31">
        <f t="shared" si="6"/>
        <v>-34966.8</v>
      </c>
      <c r="H25" s="31">
        <f t="shared" si="6"/>
        <v>-5689.2</v>
      </c>
      <c r="I25" s="31">
        <f t="shared" si="6"/>
        <v>-33629.2</v>
      </c>
      <c r="J25" s="31">
        <f t="shared" si="6"/>
        <v>-26642</v>
      </c>
      <c r="K25" s="31">
        <f t="shared" si="6"/>
        <v>-27420.8</v>
      </c>
      <c r="L25" s="31">
        <f t="shared" si="6"/>
        <v>-22026.4</v>
      </c>
      <c r="M25" s="31">
        <f t="shared" si="6"/>
        <v>-10120</v>
      </c>
      <c r="N25" s="31">
        <f t="shared" si="6"/>
        <v>-8333.6</v>
      </c>
      <c r="O25" s="31">
        <f t="shared" si="6"/>
        <v>-295666.8</v>
      </c>
    </row>
    <row r="26" spans="1:15" ht="18.75" customHeight="1">
      <c r="A26" s="26" t="s">
        <v>42</v>
      </c>
      <c r="B26" s="32">
        <f>+B27</f>
        <v>-42042</v>
      </c>
      <c r="C26" s="32">
        <f>+C27</f>
        <v>-35728</v>
      </c>
      <c r="D26" s="32">
        <f aca="true" t="shared" si="7" ref="D26:O26">+D27</f>
        <v>-27060</v>
      </c>
      <c r="E26" s="32">
        <f t="shared" si="7"/>
        <v>-4655.2</v>
      </c>
      <c r="F26" s="32">
        <f t="shared" si="7"/>
        <v>-17353.6</v>
      </c>
      <c r="G26" s="32">
        <f t="shared" si="7"/>
        <v>-34966.8</v>
      </c>
      <c r="H26" s="32">
        <f t="shared" si="7"/>
        <v>-5689.2</v>
      </c>
      <c r="I26" s="32">
        <f t="shared" si="7"/>
        <v>-33629.2</v>
      </c>
      <c r="J26" s="32">
        <f t="shared" si="7"/>
        <v>-26642</v>
      </c>
      <c r="K26" s="32">
        <f t="shared" si="7"/>
        <v>-27420.8</v>
      </c>
      <c r="L26" s="32">
        <f t="shared" si="7"/>
        <v>-22026.4</v>
      </c>
      <c r="M26" s="32">
        <f t="shared" si="7"/>
        <v>-10120</v>
      </c>
      <c r="N26" s="32">
        <f t="shared" si="7"/>
        <v>-8333.6</v>
      </c>
      <c r="O26" s="32">
        <f t="shared" si="7"/>
        <v>-295666.8</v>
      </c>
    </row>
    <row r="27" spans="1:26" ht="18.75" customHeight="1">
      <c r="A27" s="28" t="s">
        <v>43</v>
      </c>
      <c r="B27" s="16">
        <f>ROUND((-B9)*$G$3,2)</f>
        <v>-42042</v>
      </c>
      <c r="C27" s="16">
        <f aca="true" t="shared" si="8" ref="C27:N27">ROUND((-C9)*$G$3,2)</f>
        <v>-35728</v>
      </c>
      <c r="D27" s="16">
        <f t="shared" si="8"/>
        <v>-27060</v>
      </c>
      <c r="E27" s="16">
        <f t="shared" si="8"/>
        <v>-4655.2</v>
      </c>
      <c r="F27" s="16">
        <f t="shared" si="8"/>
        <v>-17353.6</v>
      </c>
      <c r="G27" s="16">
        <f t="shared" si="8"/>
        <v>-34966.8</v>
      </c>
      <c r="H27" s="16">
        <f t="shared" si="8"/>
        <v>-5689.2</v>
      </c>
      <c r="I27" s="16">
        <f t="shared" si="8"/>
        <v>-33629.2</v>
      </c>
      <c r="J27" s="16">
        <f t="shared" si="8"/>
        <v>-26642</v>
      </c>
      <c r="K27" s="16">
        <f t="shared" si="8"/>
        <v>-27420.8</v>
      </c>
      <c r="L27" s="16">
        <f t="shared" si="8"/>
        <v>-22026.4</v>
      </c>
      <c r="M27" s="16">
        <f t="shared" si="8"/>
        <v>-10120</v>
      </c>
      <c r="N27" s="16">
        <f t="shared" si="8"/>
        <v>-8333.6</v>
      </c>
      <c r="O27" s="33">
        <f aca="true" t="shared" si="9" ref="O27:O44">SUM(B27:N27)</f>
        <v>-295666.8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760611.94</v>
      </c>
      <c r="C42" s="37">
        <f aca="true" t="shared" si="11" ref="C42:N42">+C17+C25</f>
        <v>575973.6399999999</v>
      </c>
      <c r="D42" s="37">
        <f t="shared" si="11"/>
        <v>396122.36</v>
      </c>
      <c r="E42" s="37">
        <f t="shared" si="11"/>
        <v>146450.28000000003</v>
      </c>
      <c r="F42" s="37">
        <f t="shared" si="11"/>
        <v>440278.31000000006</v>
      </c>
      <c r="G42" s="37">
        <f t="shared" si="11"/>
        <v>819444.35</v>
      </c>
      <c r="H42" s="37">
        <f t="shared" si="11"/>
        <v>134953.20999999996</v>
      </c>
      <c r="I42" s="37">
        <f t="shared" si="11"/>
        <v>502175.54</v>
      </c>
      <c r="J42" s="37">
        <f t="shared" si="11"/>
        <v>453924.16</v>
      </c>
      <c r="K42" s="37">
        <f t="shared" si="11"/>
        <v>749873.1299999999</v>
      </c>
      <c r="L42" s="37">
        <f t="shared" si="11"/>
        <v>557779.4599999998</v>
      </c>
      <c r="M42" s="37">
        <f t="shared" si="11"/>
        <v>297985.1</v>
      </c>
      <c r="N42" s="37">
        <f t="shared" si="11"/>
        <v>149870.92999999996</v>
      </c>
      <c r="O42" s="37">
        <f>SUM(B42:N42)</f>
        <v>5985442.409999999</v>
      </c>
      <c r="P42"/>
      <c r="Q42" s="6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760611.9500000001</v>
      </c>
      <c r="C48" s="52">
        <f t="shared" si="12"/>
        <v>575973.64</v>
      </c>
      <c r="D48" s="52">
        <f t="shared" si="12"/>
        <v>396122.35</v>
      </c>
      <c r="E48" s="52">
        <f t="shared" si="12"/>
        <v>146450.28</v>
      </c>
      <c r="F48" s="52">
        <f t="shared" si="12"/>
        <v>440278.32</v>
      </c>
      <c r="G48" s="52">
        <f t="shared" si="12"/>
        <v>819444.36</v>
      </c>
      <c r="H48" s="52">
        <f t="shared" si="12"/>
        <v>134953.21</v>
      </c>
      <c r="I48" s="52">
        <f t="shared" si="12"/>
        <v>502175.53</v>
      </c>
      <c r="J48" s="52">
        <f t="shared" si="12"/>
        <v>453924.16</v>
      </c>
      <c r="K48" s="52">
        <f t="shared" si="12"/>
        <v>749873.13</v>
      </c>
      <c r="L48" s="52">
        <f t="shared" si="12"/>
        <v>557779.46</v>
      </c>
      <c r="M48" s="52">
        <f t="shared" si="12"/>
        <v>297985.1</v>
      </c>
      <c r="N48" s="52">
        <f t="shared" si="12"/>
        <v>149870.93</v>
      </c>
      <c r="O48" s="37">
        <f t="shared" si="12"/>
        <v>5985442.419999999</v>
      </c>
      <c r="Q48"/>
    </row>
    <row r="49" spans="1:18" ht="18.75" customHeight="1">
      <c r="A49" s="26" t="s">
        <v>61</v>
      </c>
      <c r="B49" s="52">
        <v>622408.06</v>
      </c>
      <c r="C49" s="52">
        <v>434529.45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1056937.51</v>
      </c>
      <c r="P49"/>
      <c r="Q49"/>
      <c r="R49" s="44"/>
    </row>
    <row r="50" spans="1:16" ht="18.75" customHeight="1">
      <c r="A50" s="26" t="s">
        <v>62</v>
      </c>
      <c r="B50" s="52">
        <v>138203.89</v>
      </c>
      <c r="C50" s="52">
        <v>141444.19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279648.08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396122.35</v>
      </c>
      <c r="E51" s="53">
        <v>0</v>
      </c>
      <c r="F51" s="53">
        <v>0</v>
      </c>
      <c r="G51" s="53">
        <v>0</v>
      </c>
      <c r="H51" s="52">
        <v>134953.21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531075.5599999999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146450.28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146450.28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440278.32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440278.32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819444.36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819444.36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502175.53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502175.53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453924.16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453924.16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749873.13</v>
      </c>
      <c r="L57" s="32">
        <v>557779.46</v>
      </c>
      <c r="M57" s="53">
        <v>0</v>
      </c>
      <c r="N57" s="53">
        <v>0</v>
      </c>
      <c r="O57" s="37">
        <f t="shared" si="13"/>
        <v>1307652.5899999999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297985.1</v>
      </c>
      <c r="N58" s="53">
        <v>0</v>
      </c>
      <c r="O58" s="37">
        <f t="shared" si="13"/>
        <v>297985.1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149870.93</v>
      </c>
      <c r="O59" s="56">
        <f t="shared" si="13"/>
        <v>149870.93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2020-05-20T00:39:04Z</dcterms:modified>
  <cp:category/>
  <cp:version/>
  <cp:contentType/>
  <cp:contentStatus/>
</cp:coreProperties>
</file>