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<sst xmlns="http://schemas.openxmlformats.org/spreadsheetml/2006/main" count="77" uniqueCount="74">
  <si>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</si>
  <si>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</si>
  <si>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</si>
  <si>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</si>
  <si>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</si>
  <si>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</si>
  <si>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</si>
  <si>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</si>
  <si>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</si>
  <si>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</si>
  <si>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</si>
  <si>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</si>
  <si>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</si>
  <si>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</si>
  <si>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</si>
  <si>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</si>
  <si>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</si>
  <si>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</si>
  <si>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</si>
  <si>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</si>
  <si>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</si>
  <si>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</si>
  <si>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</si>
  <si>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</si>
  <si>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</si>
  <si>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</si>
  <si>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</si>
  <si>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</si>
  <si>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</si>
  <si>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</si>
  <si>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</si>
  <si>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</si>
  <si>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</si>
  <si>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</si>
  <si>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</si>
  <si>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</si>
  <si>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</si>
  <si>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</si>
  <si>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</si>
  <si>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</si>
  <si>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</si>
  <si>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</si>
  <si>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</si>
  <si>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</si>
  <si>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</si>
  <si>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</si>
  <si>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</si>
  <si>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</si>
  <si>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</si>
  <si>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</si>
  <si>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</si>
  <si>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</si>
  <si>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</si>
  <si>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</si>
  <si>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</si>
  <si>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</si>
  <si>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</si>
  <si>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</si>
  <si>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</si>
  <si>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</si>
  <si>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</si>
  <si>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</si>
  <si>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</si>
  <si>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</si>
  <si>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</si>
  <si>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</si>
  <si>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</si>
  <si>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</si>
  <si>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</si>
  <si>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</si>
  <si>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</si>
  <si>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</si>
  <si>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</si>
  <si>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10/05/20 - VENCIMENTO 15/05/20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</si>
</sst>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72955</v>
      </c>
      <c r="C7" s="9">
        <f t="shared" si="0"/>
        <v>44576</v>
      </c>
      <c r="D7" s="9">
        <f t="shared" si="0"/>
        <v>56510</v>
      </c>
      <c r="E7" s="9">
        <f t="shared" si="0"/>
        <v>9977</v>
      </c>
      <c r="F7" s="9">
        <f t="shared" si="0"/>
        <v>33739</v>
      </c>
      <c r="G7" s="9">
        <f t="shared" si="0"/>
        <v>54177</v>
      </c>
      <c r="H7" s="9">
        <f t="shared" si="0"/>
        <v>7329</v>
      </c>
      <c r="I7" s="9">
        <f t="shared" si="0"/>
        <v>40827</v>
      </c>
      <c r="J7" s="9">
        <f t="shared" si="0"/>
        <v>46726</v>
      </c>
      <c r="K7" s="9">
        <f t="shared" si="0"/>
        <v>66849</v>
      </c>
      <c r="L7" s="9">
        <f t="shared" si="0"/>
        <v>52219</v>
      </c>
      <c r="M7" s="9">
        <f t="shared" si="0"/>
        <v>18351</v>
      </c>
      <c r="N7" s="9">
        <f t="shared" si="0"/>
        <v>10381</v>
      </c>
      <c r="O7" s="9">
        <f t="shared" si="0"/>
        <v>514616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5554</v>
      </c>
      <c r="C8" s="11">
        <f t="shared" si="1"/>
        <v>3747</v>
      </c>
      <c r="D8" s="11">
        <f t="shared" si="1"/>
        <v>3693</v>
      </c>
      <c r="E8" s="11">
        <f t="shared" si="1"/>
        <v>458</v>
      </c>
      <c r="F8" s="11">
        <f t="shared" si="1"/>
        <v>2275</v>
      </c>
      <c r="G8" s="11">
        <f t="shared" si="1"/>
        <v>3537</v>
      </c>
      <c r="H8" s="11">
        <f t="shared" si="1"/>
        <v>450</v>
      </c>
      <c r="I8" s="11">
        <f t="shared" si="1"/>
        <v>3461</v>
      </c>
      <c r="J8" s="11">
        <f t="shared" si="1"/>
        <v>3619</v>
      </c>
      <c r="K8" s="11">
        <f t="shared" si="1"/>
        <v>3909</v>
      </c>
      <c r="L8" s="11">
        <f t="shared" si="1"/>
        <v>3073</v>
      </c>
      <c r="M8" s="11">
        <f t="shared" si="1"/>
        <v>900</v>
      </c>
      <c r="N8" s="11">
        <f t="shared" si="1"/>
        <v>672</v>
      </c>
      <c r="O8" s="11">
        <f t="shared" si="1"/>
        <v>35348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5554</v>
      </c>
      <c r="C9" s="11">
        <v>3747</v>
      </c>
      <c r="D9" s="11">
        <v>3693</v>
      </c>
      <c r="E9" s="11">
        <v>458</v>
      </c>
      <c r="F9" s="11">
        <v>2275</v>
      </c>
      <c r="G9" s="11">
        <v>3537</v>
      </c>
      <c r="H9" s="11">
        <v>450</v>
      </c>
      <c r="I9" s="11">
        <v>3459</v>
      </c>
      <c r="J9" s="11">
        <v>3619</v>
      </c>
      <c r="K9" s="11">
        <v>3908</v>
      </c>
      <c r="L9" s="11">
        <v>3073</v>
      </c>
      <c r="M9" s="11">
        <v>900</v>
      </c>
      <c r="N9" s="11">
        <v>672</v>
      </c>
      <c r="O9" s="11">
        <f>SUM(B9:N9)</f>
        <v>35345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</v>
      </c>
      <c r="L10" s="13">
        <v>0</v>
      </c>
      <c r="M10" s="13">
        <v>0</v>
      </c>
      <c r="N10" s="13">
        <v>0</v>
      </c>
      <c r="O10" s="11">
        <f>SUM(B10:N10)</f>
        <v>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67401</v>
      </c>
      <c r="C11" s="13">
        <v>40829</v>
      </c>
      <c r="D11" s="13">
        <v>52817</v>
      </c>
      <c r="E11" s="13">
        <v>9519</v>
      </c>
      <c r="F11" s="13">
        <v>31464</v>
      </c>
      <c r="G11" s="13">
        <v>50640</v>
      </c>
      <c r="H11" s="13">
        <v>6879</v>
      </c>
      <c r="I11" s="13">
        <v>37366</v>
      </c>
      <c r="J11" s="13">
        <v>43107</v>
      </c>
      <c r="K11" s="13">
        <v>62940</v>
      </c>
      <c r="L11" s="13">
        <v>49146</v>
      </c>
      <c r="M11" s="13">
        <v>17451</v>
      </c>
      <c r="N11" s="13">
        <v>9709</v>
      </c>
      <c r="O11" s="11">
        <f>SUM(B11:N11)</f>
        <v>479268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1.493709896161304</v>
      </c>
      <c r="C15" s="19">
        <v>1.591702564672161</v>
      </c>
      <c r="D15" s="19">
        <v>1.269432877350002</v>
      </c>
      <c r="E15" s="19">
        <v>1.212163629226871</v>
      </c>
      <c r="F15" s="19">
        <v>1.651166241262547</v>
      </c>
      <c r="G15" s="19">
        <v>2.463478634646381</v>
      </c>
      <c r="H15" s="19">
        <v>1.80502631860083</v>
      </c>
      <c r="I15" s="19">
        <v>1.582601173593302</v>
      </c>
      <c r="J15" s="19">
        <v>1.29120706838429</v>
      </c>
      <c r="K15" s="19">
        <v>1.868805387945316</v>
      </c>
      <c r="L15" s="19">
        <v>1.393459408748578</v>
      </c>
      <c r="M15" s="19">
        <v>1.394471782337119</v>
      </c>
      <c r="N15" s="19">
        <v>1.416775288273942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315386.93</v>
      </c>
      <c r="C17" s="24">
        <f aca="true" t="shared" si="2" ref="C17:O17">C18+C19+C20+C21+C22+C23</f>
        <v>224985.36</v>
      </c>
      <c r="D17" s="24">
        <f t="shared" si="2"/>
        <v>169145.07</v>
      </c>
      <c r="E17" s="24">
        <f t="shared" si="2"/>
        <v>54111.97</v>
      </c>
      <c r="F17" s="24">
        <f t="shared" si="2"/>
        <v>161365.44999999998</v>
      </c>
      <c r="G17" s="24">
        <f t="shared" si="2"/>
        <v>295164.01999999996</v>
      </c>
      <c r="H17" s="24">
        <f t="shared" si="2"/>
        <v>38819.51</v>
      </c>
      <c r="I17" s="24">
        <f t="shared" si="2"/>
        <v>200341.49</v>
      </c>
      <c r="J17" s="24">
        <f t="shared" si="2"/>
        <v>183730.46</v>
      </c>
      <c r="K17" s="24">
        <f t="shared" si="2"/>
        <v>340310.97</v>
      </c>
      <c r="L17" s="24">
        <f t="shared" si="2"/>
        <v>244206.36000000002</v>
      </c>
      <c r="M17" s="24">
        <f t="shared" si="2"/>
        <v>111830.69000000002</v>
      </c>
      <c r="N17" s="24">
        <f t="shared" si="2"/>
        <v>53292.380000000005</v>
      </c>
      <c r="O17" s="24">
        <f t="shared" si="2"/>
        <v>2392690.66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162996.06</v>
      </c>
      <c r="C18" s="22">
        <f t="shared" si="3"/>
        <v>102859.12</v>
      </c>
      <c r="D18" s="22">
        <f t="shared" si="3"/>
        <v>114331.03</v>
      </c>
      <c r="E18" s="22">
        <f t="shared" si="3"/>
        <v>34531.39</v>
      </c>
      <c r="F18" s="22">
        <f t="shared" si="3"/>
        <v>79090.96</v>
      </c>
      <c r="G18" s="22">
        <f t="shared" si="3"/>
        <v>104404.5</v>
      </c>
      <c r="H18" s="22">
        <f t="shared" si="3"/>
        <v>18937.4</v>
      </c>
      <c r="I18" s="22">
        <f t="shared" si="3"/>
        <v>93461.17</v>
      </c>
      <c r="J18" s="22">
        <f t="shared" si="3"/>
        <v>107661.38</v>
      </c>
      <c r="K18" s="22">
        <f t="shared" si="3"/>
        <v>145690.71</v>
      </c>
      <c r="L18" s="22">
        <f t="shared" si="3"/>
        <v>129524.01</v>
      </c>
      <c r="M18" s="22">
        <f t="shared" si="3"/>
        <v>52584.79</v>
      </c>
      <c r="N18" s="22">
        <f t="shared" si="3"/>
        <v>26882.64</v>
      </c>
      <c r="O18" s="27">
        <f aca="true" t="shared" si="4" ref="O18:O23">SUM(B18:N18)</f>
        <v>1172955.16</v>
      </c>
    </row>
    <row r="19" spans="1:23" ht="18.75" customHeight="1">
      <c r="A19" s="26" t="s">
        <v>36</v>
      </c>
      <c r="B19" s="16">
        <f>IF(B15&lt;&gt;0,ROUND((B15-1)*B18,2),0)</f>
        <v>80472.77</v>
      </c>
      <c r="C19" s="22">
        <f aca="true" t="shared" si="5" ref="C19:N19">IF(C15&lt;&gt;0,ROUND((C15-1)*C18,2),0)</f>
        <v>60862.01</v>
      </c>
      <c r="D19" s="22">
        <f t="shared" si="5"/>
        <v>30804.54</v>
      </c>
      <c r="E19" s="22">
        <f t="shared" si="5"/>
        <v>7326.31</v>
      </c>
      <c r="F19" s="22">
        <f t="shared" si="5"/>
        <v>51501.36</v>
      </c>
      <c r="G19" s="22">
        <f t="shared" si="5"/>
        <v>152793.76</v>
      </c>
      <c r="H19" s="22">
        <f t="shared" si="5"/>
        <v>15245.11</v>
      </c>
      <c r="I19" s="22">
        <f t="shared" si="5"/>
        <v>54450.59</v>
      </c>
      <c r="J19" s="22">
        <f t="shared" si="5"/>
        <v>31351.75</v>
      </c>
      <c r="K19" s="22">
        <f t="shared" si="5"/>
        <v>126576.87</v>
      </c>
      <c r="L19" s="22">
        <f t="shared" si="5"/>
        <v>50962.44</v>
      </c>
      <c r="M19" s="22">
        <f t="shared" si="5"/>
        <v>20743.22</v>
      </c>
      <c r="N19" s="22">
        <f t="shared" si="5"/>
        <v>11204.02</v>
      </c>
      <c r="O19" s="27">
        <f t="shared" si="4"/>
        <v>694294.75</v>
      </c>
      <c r="W19" s="63"/>
    </row>
    <row r="20" spans="1:15" ht="18.75" customHeight="1">
      <c r="A20" s="26" t="s">
        <v>37</v>
      </c>
      <c r="B20" s="22">
        <v>36047.32</v>
      </c>
      <c r="C20" s="22">
        <v>26658.99</v>
      </c>
      <c r="D20" s="22">
        <v>11150.83</v>
      </c>
      <c r="E20" s="22">
        <v>5573.26</v>
      </c>
      <c r="F20" s="22">
        <v>14879.49</v>
      </c>
      <c r="G20" s="22">
        <v>22635.42</v>
      </c>
      <c r="H20" s="22">
        <v>4637</v>
      </c>
      <c r="I20" s="22">
        <v>15795.31</v>
      </c>
      <c r="J20" s="22">
        <v>22542.43</v>
      </c>
      <c r="K20" s="22">
        <v>34431.58</v>
      </c>
      <c r="L20" s="22">
        <v>30009.23</v>
      </c>
      <c r="M20" s="22">
        <v>12708.19</v>
      </c>
      <c r="N20" s="22">
        <v>6549.06</v>
      </c>
      <c r="O20" s="27">
        <f t="shared" si="4"/>
        <v>243618.11000000002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12858.67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32287.95</v>
      </c>
      <c r="L23" s="22">
        <v>32386.82</v>
      </c>
      <c r="M23" s="22">
        <v>25794.49</v>
      </c>
      <c r="N23" s="22">
        <v>7332.8</v>
      </c>
      <c r="O23" s="27">
        <f t="shared" si="4"/>
        <v>269907.9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-24437.6</v>
      </c>
      <c r="C25" s="31">
        <f>+C26+C28+C39+C40+C43-C44</f>
        <v>-16486.8</v>
      </c>
      <c r="D25" s="31">
        <f t="shared" si="6"/>
        <v>-16249.2</v>
      </c>
      <c r="E25" s="31">
        <f t="shared" si="6"/>
        <v>-2015.2</v>
      </c>
      <c r="F25" s="31">
        <f t="shared" si="6"/>
        <v>-10010</v>
      </c>
      <c r="G25" s="31">
        <f t="shared" si="6"/>
        <v>-15562.8</v>
      </c>
      <c r="H25" s="31">
        <f t="shared" si="6"/>
        <v>-1980</v>
      </c>
      <c r="I25" s="31">
        <f t="shared" si="6"/>
        <v>-15219.6</v>
      </c>
      <c r="J25" s="31">
        <f t="shared" si="6"/>
        <v>-15923.6</v>
      </c>
      <c r="K25" s="31">
        <f t="shared" si="6"/>
        <v>-17195.2</v>
      </c>
      <c r="L25" s="31">
        <f t="shared" si="6"/>
        <v>-13521.2</v>
      </c>
      <c r="M25" s="31">
        <f t="shared" si="6"/>
        <v>-3960</v>
      </c>
      <c r="N25" s="31">
        <f t="shared" si="6"/>
        <v>-2956.8</v>
      </c>
      <c r="O25" s="31">
        <f t="shared" si="6"/>
        <v>-155518</v>
      </c>
    </row>
    <row r="26" spans="1:15" ht="18.75" customHeight="1">
      <c r="A26" s="26" t="s">
        <v>42</v>
      </c>
      <c r="B26" s="32">
        <f>+B27</f>
        <v>-24437.6</v>
      </c>
      <c r="C26" s="32">
        <f>+C27</f>
        <v>-16486.8</v>
      </c>
      <c r="D26" s="32">
        <f aca="true" t="shared" si="7" ref="D26:O26">+D27</f>
        <v>-16249.2</v>
      </c>
      <c r="E26" s="32">
        <f t="shared" si="7"/>
        <v>-2015.2</v>
      </c>
      <c r="F26" s="32">
        <f t="shared" si="7"/>
        <v>-10010</v>
      </c>
      <c r="G26" s="32">
        <f t="shared" si="7"/>
        <v>-15562.8</v>
      </c>
      <c r="H26" s="32">
        <f t="shared" si="7"/>
        <v>-1980</v>
      </c>
      <c r="I26" s="32">
        <f t="shared" si="7"/>
        <v>-15219.6</v>
      </c>
      <c r="J26" s="32">
        <f t="shared" si="7"/>
        <v>-15923.6</v>
      </c>
      <c r="K26" s="32">
        <f t="shared" si="7"/>
        <v>-17195.2</v>
      </c>
      <c r="L26" s="32">
        <f t="shared" si="7"/>
        <v>-13521.2</v>
      </c>
      <c r="M26" s="32">
        <f t="shared" si="7"/>
        <v>-3960</v>
      </c>
      <c r="N26" s="32">
        <f t="shared" si="7"/>
        <v>-2956.8</v>
      </c>
      <c r="O26" s="32">
        <f t="shared" si="7"/>
        <v>-155518</v>
      </c>
    </row>
    <row r="27" spans="1:26" ht="18.75" customHeight="1">
      <c r="A27" s="28" t="s">
        <v>43</v>
      </c>
      <c r="B27" s="16">
        <f>ROUND((-B9)*$G$3,2)</f>
        <v>-24437.6</v>
      </c>
      <c r="C27" s="16">
        <f aca="true" t="shared" si="8" ref="C27:N27">ROUND((-C9)*$G$3,2)</f>
        <v>-16486.8</v>
      </c>
      <c r="D27" s="16">
        <f t="shared" si="8"/>
        <v>-16249.2</v>
      </c>
      <c r="E27" s="16">
        <f t="shared" si="8"/>
        <v>-2015.2</v>
      </c>
      <c r="F27" s="16">
        <f t="shared" si="8"/>
        <v>-10010</v>
      </c>
      <c r="G27" s="16">
        <f t="shared" si="8"/>
        <v>-15562.8</v>
      </c>
      <c r="H27" s="16">
        <f t="shared" si="8"/>
        <v>-1980</v>
      </c>
      <c r="I27" s="16">
        <f t="shared" si="8"/>
        <v>-15219.6</v>
      </c>
      <c r="J27" s="16">
        <f t="shared" si="8"/>
        <v>-15923.6</v>
      </c>
      <c r="K27" s="16">
        <f t="shared" si="8"/>
        <v>-17195.2</v>
      </c>
      <c r="L27" s="16">
        <f t="shared" si="8"/>
        <v>-13521.2</v>
      </c>
      <c r="M27" s="16">
        <f t="shared" si="8"/>
        <v>-3960</v>
      </c>
      <c r="N27" s="16">
        <f t="shared" si="8"/>
        <v>-2956.8</v>
      </c>
      <c r="O27" s="33">
        <f aca="true" t="shared" si="9" ref="O27:O44">SUM(B27:N27)</f>
        <v>-155518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290949.33</v>
      </c>
      <c r="C42" s="37">
        <f aca="true" t="shared" si="11" ref="C42:N42">+C17+C25</f>
        <v>208498.56</v>
      </c>
      <c r="D42" s="37">
        <f t="shared" si="11"/>
        <v>152895.87</v>
      </c>
      <c r="E42" s="37">
        <f t="shared" si="11"/>
        <v>52096.770000000004</v>
      </c>
      <c r="F42" s="37">
        <f t="shared" si="11"/>
        <v>151355.44999999998</v>
      </c>
      <c r="G42" s="37">
        <f t="shared" si="11"/>
        <v>279601.22</v>
      </c>
      <c r="H42" s="37">
        <f t="shared" si="11"/>
        <v>36839.51</v>
      </c>
      <c r="I42" s="37">
        <f t="shared" si="11"/>
        <v>185121.88999999998</v>
      </c>
      <c r="J42" s="37">
        <f t="shared" si="11"/>
        <v>167806.86</v>
      </c>
      <c r="K42" s="37">
        <f t="shared" si="11"/>
        <v>323115.76999999996</v>
      </c>
      <c r="L42" s="37">
        <f t="shared" si="11"/>
        <v>230685.16</v>
      </c>
      <c r="M42" s="37">
        <f t="shared" si="11"/>
        <v>107870.69000000002</v>
      </c>
      <c r="N42" s="37">
        <f t="shared" si="11"/>
        <v>50335.58</v>
      </c>
      <c r="O42" s="37">
        <f>SUM(B42:N42)</f>
        <v>2237172.66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290949.33</v>
      </c>
      <c r="C48" s="52">
        <f t="shared" si="12"/>
        <v>208498.55</v>
      </c>
      <c r="D48" s="52">
        <f t="shared" si="12"/>
        <v>152895.87</v>
      </c>
      <c r="E48" s="52">
        <f t="shared" si="12"/>
        <v>52096.77</v>
      </c>
      <c r="F48" s="52">
        <f t="shared" si="12"/>
        <v>151355.46</v>
      </c>
      <c r="G48" s="52">
        <f t="shared" si="12"/>
        <v>279601.21</v>
      </c>
      <c r="H48" s="52">
        <f t="shared" si="12"/>
        <v>36839.51</v>
      </c>
      <c r="I48" s="52">
        <f t="shared" si="12"/>
        <v>185121.88</v>
      </c>
      <c r="J48" s="52">
        <f t="shared" si="12"/>
        <v>167806.86</v>
      </c>
      <c r="K48" s="52">
        <f t="shared" si="12"/>
        <v>323115.77</v>
      </c>
      <c r="L48" s="52">
        <f t="shared" si="12"/>
        <v>230685.16</v>
      </c>
      <c r="M48" s="52">
        <f t="shared" si="12"/>
        <v>107870.69</v>
      </c>
      <c r="N48" s="52">
        <f t="shared" si="12"/>
        <v>50335.58</v>
      </c>
      <c r="O48" s="37">
        <f t="shared" si="12"/>
        <v>2237172.64</v>
      </c>
      <c r="Q48"/>
    </row>
    <row r="49" spans="1:18" ht="18.75" customHeight="1">
      <c r="A49" s="26" t="s">
        <v>61</v>
      </c>
      <c r="B49" s="52">
        <v>241981.34</v>
      </c>
      <c r="C49" s="52">
        <v>162597.88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404579.22</v>
      </c>
      <c r="P49"/>
      <c r="Q49"/>
      <c r="R49" s="44"/>
    </row>
    <row r="50" spans="1:16" ht="18.75" customHeight="1">
      <c r="A50" s="26" t="s">
        <v>62</v>
      </c>
      <c r="B50" s="52">
        <v>48967.99</v>
      </c>
      <c r="C50" s="52">
        <v>45900.67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94868.66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152895.87</v>
      </c>
      <c r="E51" s="53">
        <v>0</v>
      </c>
      <c r="F51" s="53">
        <v>0</v>
      </c>
      <c r="G51" s="53">
        <v>0</v>
      </c>
      <c r="H51" s="52">
        <v>36839.51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189735.38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52096.77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52096.77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151355.46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151355.46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279601.21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279601.21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185121.88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185121.88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167806.86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167806.86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323115.77</v>
      </c>
      <c r="L57" s="32">
        <v>230685.16</v>
      </c>
      <c r="M57" s="53">
        <v>0</v>
      </c>
      <c r="N57" s="53">
        <v>0</v>
      </c>
      <c r="O57" s="37">
        <f t="shared" si="13"/>
        <v>553800.93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107870.69</v>
      </c>
      <c r="N58" s="53">
        <v>0</v>
      </c>
      <c r="O58" s="37">
        <f t="shared" si="13"/>
        <v>107870.69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50335.58</v>
      </c>
      <c r="O59" s="56">
        <f t="shared" si="13"/>
        <v>50335.58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2020-05-15T18:35:29Z</dcterms:modified>
  <cp:category/>
  <cp:version/>
  <cp:contentType/>
  <cp:contentStatus/>
</cp:coreProperties>
</file>