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<sst xmlns="http://schemas.openxmlformats.org/spreadsheetml/2006/main" count="77" uniqueCount="74">
  <si>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</si>
  <si>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</si>
  <si>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</si>
  <si>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</si>
  <si>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</si>
  <si>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</si>
  <si>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</si>
  <si>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</si>
  <si>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</si>
  <si>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</si>
  <si>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</si>
  <si>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</si>
  <si>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</si>
  <si>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</si>
  <si>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</si>
  <si>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</si>
  <si>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</si>
  <si>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</si>
  <si>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</si>
  <si>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</si>
  <si>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</si>
  <si>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</si>
  <si>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</si>
  <si>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</si>
  <si>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</si>
  <si>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</si>
  <si>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</si>
  <si>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</si>
  <si>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</si>
  <si>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</si>
  <si>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</si>
  <si>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</si>
  <si>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</si>
  <si>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</si>
  <si>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</si>
  <si>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</si>
  <si>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</si>
  <si>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</si>
  <si>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</si>
  <si>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</si>
  <si>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</si>
  <si>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</si>
  <si>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</si>
  <si>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</si>
  <si>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</si>
  <si>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</si>
  <si>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</si>
  <si>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</si>
  <si>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</si>
  <si>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</si>
  <si>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</si>
  <si>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</si>
  <si>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</si>
  <si>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</si>
  <si>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</si>
  <si>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</si>
  <si>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</si>
  <si>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</si>
  <si>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</si>
  <si>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</si>
  <si>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</si>
  <si>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</si>
  <si>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</si>
  <si>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</si>
  <si>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</si>
  <si>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</si>
  <si>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</si>
  <si>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</si>
  <si>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</si>
  <si>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</si>
  <si>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</si>
  <si>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</si>
  <si>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</si>
  <si>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09/05/20 - VENCIMENTO 15/05/20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</si>
</sst>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137418</v>
      </c>
      <c r="C7" s="9">
        <f t="shared" si="0"/>
        <v>86269</v>
      </c>
      <c r="D7" s="9">
        <f t="shared" si="0"/>
        <v>108246</v>
      </c>
      <c r="E7" s="9">
        <f t="shared" si="0"/>
        <v>20439</v>
      </c>
      <c r="F7" s="9">
        <f t="shared" si="0"/>
        <v>63450</v>
      </c>
      <c r="G7" s="9">
        <f t="shared" si="0"/>
        <v>109678</v>
      </c>
      <c r="H7" s="9">
        <f t="shared" si="0"/>
        <v>14378</v>
      </c>
      <c r="I7" s="9">
        <f t="shared" si="0"/>
        <v>81078</v>
      </c>
      <c r="J7" s="9">
        <f t="shared" si="0"/>
        <v>79260</v>
      </c>
      <c r="K7" s="9">
        <f t="shared" si="0"/>
        <v>116961</v>
      </c>
      <c r="L7" s="9">
        <f t="shared" si="0"/>
        <v>90023</v>
      </c>
      <c r="M7" s="9">
        <f t="shared" si="0"/>
        <v>32912</v>
      </c>
      <c r="N7" s="9">
        <f t="shared" si="0"/>
        <v>20978</v>
      </c>
      <c r="O7" s="9">
        <f t="shared" si="0"/>
        <v>961090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8526</v>
      </c>
      <c r="C8" s="11">
        <f t="shared" si="1"/>
        <v>6287</v>
      </c>
      <c r="D8" s="11">
        <f t="shared" si="1"/>
        <v>6361</v>
      </c>
      <c r="E8" s="11">
        <f t="shared" si="1"/>
        <v>899</v>
      </c>
      <c r="F8" s="11">
        <f t="shared" si="1"/>
        <v>3351</v>
      </c>
      <c r="G8" s="11">
        <f t="shared" si="1"/>
        <v>6510</v>
      </c>
      <c r="H8" s="11">
        <f t="shared" si="1"/>
        <v>889</v>
      </c>
      <c r="I8" s="11">
        <f t="shared" si="1"/>
        <v>6009</v>
      </c>
      <c r="J8" s="11">
        <f t="shared" si="1"/>
        <v>5499</v>
      </c>
      <c r="K8" s="11">
        <f t="shared" si="1"/>
        <v>5800</v>
      </c>
      <c r="L8" s="11">
        <f t="shared" si="1"/>
        <v>4594</v>
      </c>
      <c r="M8" s="11">
        <f t="shared" si="1"/>
        <v>1603</v>
      </c>
      <c r="N8" s="11">
        <f t="shared" si="1"/>
        <v>1355</v>
      </c>
      <c r="O8" s="11">
        <f t="shared" si="1"/>
        <v>57683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8526</v>
      </c>
      <c r="C9" s="11">
        <v>6287</v>
      </c>
      <c r="D9" s="11">
        <v>6361</v>
      </c>
      <c r="E9" s="11">
        <v>899</v>
      </c>
      <c r="F9" s="11">
        <v>3351</v>
      </c>
      <c r="G9" s="11">
        <v>6510</v>
      </c>
      <c r="H9" s="11">
        <v>880</v>
      </c>
      <c r="I9" s="11">
        <v>6007</v>
      </c>
      <c r="J9" s="11">
        <v>5499</v>
      </c>
      <c r="K9" s="11">
        <v>5799</v>
      </c>
      <c r="L9" s="11">
        <v>4594</v>
      </c>
      <c r="M9" s="11">
        <v>1601</v>
      </c>
      <c r="N9" s="11">
        <v>1355</v>
      </c>
      <c r="O9" s="11">
        <f>SUM(B9:N9)</f>
        <v>57669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9</v>
      </c>
      <c r="I10" s="13">
        <v>2</v>
      </c>
      <c r="J10" s="13">
        <v>0</v>
      </c>
      <c r="K10" s="13">
        <v>1</v>
      </c>
      <c r="L10" s="13">
        <v>0</v>
      </c>
      <c r="M10" s="13">
        <v>2</v>
      </c>
      <c r="N10" s="13">
        <v>0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128892</v>
      </c>
      <c r="C11" s="13">
        <v>79982</v>
      </c>
      <c r="D11" s="13">
        <v>101885</v>
      </c>
      <c r="E11" s="13">
        <v>19540</v>
      </c>
      <c r="F11" s="13">
        <v>60099</v>
      </c>
      <c r="G11" s="13">
        <v>103168</v>
      </c>
      <c r="H11" s="13">
        <v>13489</v>
      </c>
      <c r="I11" s="13">
        <v>75069</v>
      </c>
      <c r="J11" s="13">
        <v>73761</v>
      </c>
      <c r="K11" s="13">
        <v>111161</v>
      </c>
      <c r="L11" s="13">
        <v>85429</v>
      </c>
      <c r="M11" s="13">
        <v>31309</v>
      </c>
      <c r="N11" s="13">
        <v>19623</v>
      </c>
      <c r="O11" s="11">
        <f>SUM(B11:N11)</f>
        <v>903407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1.493709896161304</v>
      </c>
      <c r="C15" s="19">
        <v>1.591702564672161</v>
      </c>
      <c r="D15" s="19">
        <v>1.269432877350002</v>
      </c>
      <c r="E15" s="19">
        <v>1.212163629226871</v>
      </c>
      <c r="F15" s="19">
        <v>1.651166241262547</v>
      </c>
      <c r="G15" s="19">
        <v>2.463478634646381</v>
      </c>
      <c r="H15" s="19">
        <v>1.80502631860083</v>
      </c>
      <c r="I15" s="19">
        <v>1.582601173593302</v>
      </c>
      <c r="J15" s="19">
        <v>1.29120706838429</v>
      </c>
      <c r="K15" s="19">
        <v>1.868805387945316</v>
      </c>
      <c r="L15" s="19">
        <v>1.393459408748578</v>
      </c>
      <c r="M15" s="19">
        <v>1.394471782337119</v>
      </c>
      <c r="N15" s="19">
        <v>1.416775288273942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530515.87</v>
      </c>
      <c r="C17" s="24">
        <f aca="true" t="shared" si="2" ref="C17:O17">C18+C19+C20+C21+C22+C23</f>
        <v>378117.64999999997</v>
      </c>
      <c r="D17" s="24">
        <f t="shared" si="2"/>
        <v>302019.5</v>
      </c>
      <c r="E17" s="24">
        <f t="shared" si="2"/>
        <v>98004.44999999998</v>
      </c>
      <c r="F17" s="24">
        <f t="shared" si="2"/>
        <v>276366.75</v>
      </c>
      <c r="G17" s="24">
        <f t="shared" si="2"/>
        <v>558647.76</v>
      </c>
      <c r="H17" s="24">
        <f t="shared" si="2"/>
        <v>71696.09</v>
      </c>
      <c r="I17" s="24">
        <f t="shared" si="2"/>
        <v>346166.45999999996</v>
      </c>
      <c r="J17" s="24">
        <f t="shared" si="2"/>
        <v>280521.4</v>
      </c>
      <c r="K17" s="24">
        <f t="shared" si="2"/>
        <v>544410.85</v>
      </c>
      <c r="L17" s="24">
        <f t="shared" si="2"/>
        <v>374869.70999999996</v>
      </c>
      <c r="M17" s="24">
        <f t="shared" si="2"/>
        <v>170014.38999999998</v>
      </c>
      <c r="N17" s="24">
        <f t="shared" si="2"/>
        <v>92171.51</v>
      </c>
      <c r="O17" s="24">
        <f t="shared" si="2"/>
        <v>4023522.3900000006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307019.3</v>
      </c>
      <c r="C18" s="22">
        <f t="shared" si="3"/>
        <v>199065.72</v>
      </c>
      <c r="D18" s="22">
        <f t="shared" si="3"/>
        <v>219003.31</v>
      </c>
      <c r="E18" s="22">
        <f t="shared" si="3"/>
        <v>70741.42</v>
      </c>
      <c r="F18" s="22">
        <f t="shared" si="3"/>
        <v>148739.49</v>
      </c>
      <c r="G18" s="22">
        <f t="shared" si="3"/>
        <v>211360.47</v>
      </c>
      <c r="H18" s="22">
        <f t="shared" si="3"/>
        <v>37151.31</v>
      </c>
      <c r="I18" s="22">
        <f t="shared" si="3"/>
        <v>185603.76</v>
      </c>
      <c r="J18" s="22">
        <f t="shared" si="3"/>
        <v>182622.97</v>
      </c>
      <c r="K18" s="22">
        <f t="shared" si="3"/>
        <v>254904.8</v>
      </c>
      <c r="L18" s="22">
        <f t="shared" si="3"/>
        <v>223293.05</v>
      </c>
      <c r="M18" s="22">
        <f t="shared" si="3"/>
        <v>94309.34</v>
      </c>
      <c r="N18" s="22">
        <f t="shared" si="3"/>
        <v>54324.63</v>
      </c>
      <c r="O18" s="27">
        <f aca="true" t="shared" si="4" ref="O18:O23">SUM(B18:N18)</f>
        <v>2188139.5700000003</v>
      </c>
    </row>
    <row r="19" spans="1:23" ht="18.75" customHeight="1">
      <c r="A19" s="26" t="s">
        <v>36</v>
      </c>
      <c r="B19" s="16">
        <f>IF(B15&lt;&gt;0,ROUND((B15-1)*B18,2),0)</f>
        <v>151578.47</v>
      </c>
      <c r="C19" s="22">
        <f aca="true" t="shared" si="5" ref="C19:N19">IF(C15&lt;&gt;0,ROUND((C15-1)*C18,2),0)</f>
        <v>117787.7</v>
      </c>
      <c r="D19" s="22">
        <f t="shared" si="5"/>
        <v>59006.69</v>
      </c>
      <c r="E19" s="22">
        <f t="shared" si="5"/>
        <v>15008.76</v>
      </c>
      <c r="F19" s="22">
        <f t="shared" si="5"/>
        <v>96854.13</v>
      </c>
      <c r="G19" s="22">
        <f t="shared" si="5"/>
        <v>309321.53</v>
      </c>
      <c r="H19" s="22">
        <f t="shared" si="5"/>
        <v>29907.78</v>
      </c>
      <c r="I19" s="22">
        <f t="shared" si="5"/>
        <v>108132.97</v>
      </c>
      <c r="J19" s="22">
        <f t="shared" si="5"/>
        <v>53181.1</v>
      </c>
      <c r="K19" s="22">
        <f t="shared" si="5"/>
        <v>221462.66</v>
      </c>
      <c r="L19" s="22">
        <f t="shared" si="5"/>
        <v>87856.75</v>
      </c>
      <c r="M19" s="22">
        <f t="shared" si="5"/>
        <v>37202.37</v>
      </c>
      <c r="N19" s="22">
        <f t="shared" si="5"/>
        <v>22641.16</v>
      </c>
      <c r="O19" s="27">
        <f t="shared" si="4"/>
        <v>1309942.07</v>
      </c>
      <c r="W19" s="63"/>
    </row>
    <row r="20" spans="1:15" ht="18.75" customHeight="1">
      <c r="A20" s="26" t="s">
        <v>37</v>
      </c>
      <c r="B20" s="22">
        <v>36047.32</v>
      </c>
      <c r="C20" s="22">
        <v>26658.99</v>
      </c>
      <c r="D20" s="22">
        <v>11150.83</v>
      </c>
      <c r="E20" s="22">
        <v>5573.26</v>
      </c>
      <c r="F20" s="22">
        <v>14879.49</v>
      </c>
      <c r="G20" s="22">
        <v>22635.42</v>
      </c>
      <c r="H20" s="22">
        <v>4637</v>
      </c>
      <c r="I20" s="22">
        <v>15795.31</v>
      </c>
      <c r="J20" s="22">
        <v>22542.43</v>
      </c>
      <c r="K20" s="22">
        <v>34431.58</v>
      </c>
      <c r="L20" s="22">
        <v>30009.23</v>
      </c>
      <c r="M20" s="22">
        <v>12708.19</v>
      </c>
      <c r="N20" s="22">
        <v>6549.06</v>
      </c>
      <c r="O20" s="27">
        <f t="shared" si="4"/>
        <v>243618.11000000002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33223.06</v>
      </c>
      <c r="C23" s="22">
        <v>31957.52</v>
      </c>
      <c r="D23" s="22">
        <v>12858.67</v>
      </c>
      <c r="E23" s="22">
        <v>6681.01</v>
      </c>
      <c r="F23" s="22">
        <v>14569.78</v>
      </c>
      <c r="G23" s="22">
        <v>14006.48</v>
      </c>
      <c r="H23" s="22">
        <v>0</v>
      </c>
      <c r="I23" s="22">
        <v>36634.42</v>
      </c>
      <c r="J23" s="22">
        <v>22174.9</v>
      </c>
      <c r="K23" s="22">
        <v>32287.95</v>
      </c>
      <c r="L23" s="22">
        <v>32386.82</v>
      </c>
      <c r="M23" s="22">
        <v>25794.49</v>
      </c>
      <c r="N23" s="22">
        <v>7332.8</v>
      </c>
      <c r="O23" s="27">
        <f t="shared" si="4"/>
        <v>269907.9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-37514.4</v>
      </c>
      <c r="C25" s="31">
        <f>+C26+C28+C39+C40+C43-C44</f>
        <v>-27662.8</v>
      </c>
      <c r="D25" s="31">
        <f t="shared" si="6"/>
        <v>-27988.4</v>
      </c>
      <c r="E25" s="31">
        <f t="shared" si="6"/>
        <v>-3955.6</v>
      </c>
      <c r="F25" s="31">
        <f t="shared" si="6"/>
        <v>-14744.4</v>
      </c>
      <c r="G25" s="31">
        <f t="shared" si="6"/>
        <v>-28644</v>
      </c>
      <c r="H25" s="31">
        <f t="shared" si="6"/>
        <v>-3872</v>
      </c>
      <c r="I25" s="31">
        <f t="shared" si="6"/>
        <v>-26430.8</v>
      </c>
      <c r="J25" s="31">
        <f t="shared" si="6"/>
        <v>-24195.6</v>
      </c>
      <c r="K25" s="31">
        <f t="shared" si="6"/>
        <v>-25515.6</v>
      </c>
      <c r="L25" s="31">
        <f t="shared" si="6"/>
        <v>-20213.6</v>
      </c>
      <c r="M25" s="31">
        <f t="shared" si="6"/>
        <v>-7044.4</v>
      </c>
      <c r="N25" s="31">
        <f t="shared" si="6"/>
        <v>-5962</v>
      </c>
      <c r="O25" s="31">
        <f t="shared" si="6"/>
        <v>-253743.6</v>
      </c>
    </row>
    <row r="26" spans="1:15" ht="18.75" customHeight="1">
      <c r="A26" s="26" t="s">
        <v>42</v>
      </c>
      <c r="B26" s="32">
        <f>+B27</f>
        <v>-37514.4</v>
      </c>
      <c r="C26" s="32">
        <f>+C27</f>
        <v>-27662.8</v>
      </c>
      <c r="D26" s="32">
        <f aca="true" t="shared" si="7" ref="D26:O26">+D27</f>
        <v>-27988.4</v>
      </c>
      <c r="E26" s="32">
        <f t="shared" si="7"/>
        <v>-3955.6</v>
      </c>
      <c r="F26" s="32">
        <f t="shared" si="7"/>
        <v>-14744.4</v>
      </c>
      <c r="G26" s="32">
        <f t="shared" si="7"/>
        <v>-28644</v>
      </c>
      <c r="H26" s="32">
        <f t="shared" si="7"/>
        <v>-3872</v>
      </c>
      <c r="I26" s="32">
        <f t="shared" si="7"/>
        <v>-26430.8</v>
      </c>
      <c r="J26" s="32">
        <f t="shared" si="7"/>
        <v>-24195.6</v>
      </c>
      <c r="K26" s="32">
        <f t="shared" si="7"/>
        <v>-25515.6</v>
      </c>
      <c r="L26" s="32">
        <f t="shared" si="7"/>
        <v>-20213.6</v>
      </c>
      <c r="M26" s="32">
        <f t="shared" si="7"/>
        <v>-7044.4</v>
      </c>
      <c r="N26" s="32">
        <f t="shared" si="7"/>
        <v>-5962</v>
      </c>
      <c r="O26" s="32">
        <f t="shared" si="7"/>
        <v>-253743.6</v>
      </c>
    </row>
    <row r="27" spans="1:26" ht="18.75" customHeight="1">
      <c r="A27" s="28" t="s">
        <v>43</v>
      </c>
      <c r="B27" s="16">
        <f>ROUND((-B9)*$G$3,2)</f>
        <v>-37514.4</v>
      </c>
      <c r="C27" s="16">
        <f aca="true" t="shared" si="8" ref="C27:N27">ROUND((-C9)*$G$3,2)</f>
        <v>-27662.8</v>
      </c>
      <c r="D27" s="16">
        <f t="shared" si="8"/>
        <v>-27988.4</v>
      </c>
      <c r="E27" s="16">
        <f t="shared" si="8"/>
        <v>-3955.6</v>
      </c>
      <c r="F27" s="16">
        <f t="shared" si="8"/>
        <v>-14744.4</v>
      </c>
      <c r="G27" s="16">
        <f t="shared" si="8"/>
        <v>-28644</v>
      </c>
      <c r="H27" s="16">
        <f t="shared" si="8"/>
        <v>-3872</v>
      </c>
      <c r="I27" s="16">
        <f t="shared" si="8"/>
        <v>-26430.8</v>
      </c>
      <c r="J27" s="16">
        <f t="shared" si="8"/>
        <v>-24195.6</v>
      </c>
      <c r="K27" s="16">
        <f t="shared" si="8"/>
        <v>-25515.6</v>
      </c>
      <c r="L27" s="16">
        <f t="shared" si="8"/>
        <v>-20213.6</v>
      </c>
      <c r="M27" s="16">
        <f t="shared" si="8"/>
        <v>-7044.4</v>
      </c>
      <c r="N27" s="16">
        <f t="shared" si="8"/>
        <v>-5962</v>
      </c>
      <c r="O27" s="33">
        <f aca="true" t="shared" si="9" ref="O27:O44">SUM(B27:N27)</f>
        <v>-253743.6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493001.47</v>
      </c>
      <c r="C42" s="37">
        <f aca="true" t="shared" si="11" ref="C42:N42">+C17+C25</f>
        <v>350454.85</v>
      </c>
      <c r="D42" s="37">
        <f t="shared" si="11"/>
        <v>274031.1</v>
      </c>
      <c r="E42" s="37">
        <f t="shared" si="11"/>
        <v>94048.84999999998</v>
      </c>
      <c r="F42" s="37">
        <f t="shared" si="11"/>
        <v>261622.35</v>
      </c>
      <c r="G42" s="37">
        <f t="shared" si="11"/>
        <v>530003.76</v>
      </c>
      <c r="H42" s="37">
        <f t="shared" si="11"/>
        <v>67824.09</v>
      </c>
      <c r="I42" s="37">
        <f t="shared" si="11"/>
        <v>319735.66</v>
      </c>
      <c r="J42" s="37">
        <f t="shared" si="11"/>
        <v>256325.80000000002</v>
      </c>
      <c r="K42" s="37">
        <f t="shared" si="11"/>
        <v>518895.25</v>
      </c>
      <c r="L42" s="37">
        <f t="shared" si="11"/>
        <v>354656.11</v>
      </c>
      <c r="M42" s="37">
        <f t="shared" si="11"/>
        <v>162969.99</v>
      </c>
      <c r="N42" s="37">
        <f t="shared" si="11"/>
        <v>86209.51</v>
      </c>
      <c r="O42" s="37">
        <f>SUM(B42:N42)</f>
        <v>3769778.79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493001.45999999996</v>
      </c>
      <c r="C48" s="52">
        <f t="shared" si="12"/>
        <v>350454.83999999997</v>
      </c>
      <c r="D48" s="52">
        <f t="shared" si="12"/>
        <v>274031.1</v>
      </c>
      <c r="E48" s="52">
        <f t="shared" si="12"/>
        <v>94048.85</v>
      </c>
      <c r="F48" s="52">
        <f t="shared" si="12"/>
        <v>261622.35</v>
      </c>
      <c r="G48" s="52">
        <f t="shared" si="12"/>
        <v>530003.77</v>
      </c>
      <c r="H48" s="52">
        <f t="shared" si="12"/>
        <v>67824.1</v>
      </c>
      <c r="I48" s="52">
        <f t="shared" si="12"/>
        <v>319735.65</v>
      </c>
      <c r="J48" s="52">
        <f t="shared" si="12"/>
        <v>256325.79</v>
      </c>
      <c r="K48" s="52">
        <f t="shared" si="12"/>
        <v>518895.26</v>
      </c>
      <c r="L48" s="52">
        <f t="shared" si="12"/>
        <v>354656.11</v>
      </c>
      <c r="M48" s="52">
        <f t="shared" si="12"/>
        <v>162969.99</v>
      </c>
      <c r="N48" s="52">
        <f t="shared" si="12"/>
        <v>86209.51</v>
      </c>
      <c r="O48" s="37">
        <f t="shared" si="12"/>
        <v>3769778.7800000003</v>
      </c>
      <c r="Q48"/>
    </row>
    <row r="49" spans="1:18" ht="18.75" customHeight="1">
      <c r="A49" s="26" t="s">
        <v>61</v>
      </c>
      <c r="B49" s="52">
        <v>405643.56</v>
      </c>
      <c r="C49" s="52">
        <v>267645.54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673289.1</v>
      </c>
      <c r="P49"/>
      <c r="Q49"/>
      <c r="R49" s="44"/>
    </row>
    <row r="50" spans="1:16" ht="18.75" customHeight="1">
      <c r="A50" s="26" t="s">
        <v>62</v>
      </c>
      <c r="B50" s="52">
        <v>87357.9</v>
      </c>
      <c r="C50" s="52">
        <v>82809.3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170167.2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274031.1</v>
      </c>
      <c r="E51" s="53">
        <v>0</v>
      </c>
      <c r="F51" s="53">
        <v>0</v>
      </c>
      <c r="G51" s="53">
        <v>0</v>
      </c>
      <c r="H51" s="52">
        <v>67824.1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341855.19999999995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94048.85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94048.85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261622.35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261622.35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530003.77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530003.77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319735.65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319735.65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256325.79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256325.79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518895.26</v>
      </c>
      <c r="L57" s="32">
        <v>354656.11</v>
      </c>
      <c r="M57" s="53">
        <v>0</v>
      </c>
      <c r="N57" s="53">
        <v>0</v>
      </c>
      <c r="O57" s="37">
        <f t="shared" si="13"/>
        <v>873551.37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162969.99</v>
      </c>
      <c r="N58" s="53">
        <v>0</v>
      </c>
      <c r="O58" s="37">
        <f t="shared" si="13"/>
        <v>162969.99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86209.51</v>
      </c>
      <c r="O59" s="56">
        <f t="shared" si="13"/>
        <v>86209.51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2020-05-15T18:32:22Z</dcterms:modified>
  <cp:category/>
  <cp:version/>
  <cp:contentType/>
  <cp:contentStatus/>
</cp:coreProperties>
</file>