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<sst xmlns="http://schemas.openxmlformats.org/spreadsheetml/2006/main" count="77" uniqueCount="74">
  <si>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</si>
  <si>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</si>
  <si>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</si>
  <si>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</si>
  <si>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</si>
  <si>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</si>
  <si>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</si>
  <si>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</si>
  <si>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</si>
  <si>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</si>
  <si>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</si>
  <si>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</si>
  <si>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</si>
  <si>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</si>
  <si>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</si>
  <si>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</si>
  <si>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</si>
  <si>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</si>
  <si>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</si>
  <si>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</si>
  <si>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</si>
  <si>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</si>
  <si>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</si>
  <si>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</si>
  <si>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</si>
  <si>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</si>
  <si>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</si>
  <si>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</si>
  <si>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</si>
  <si>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</si>
  <si>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</si>
  <si>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</si>
  <si>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</si>
  <si>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</si>
  <si>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</si>
  <si>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</si>
  <si>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</si>
  <si>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</si>
  <si>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</si>
  <si>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</si>
  <si>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</si>
  <si>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</si>
  <si>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</si>
  <si>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</si>
  <si>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</si>
  <si>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</si>
  <si>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</si>
  <si>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</si>
  <si>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</si>
  <si>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</si>
  <si>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</si>
  <si>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</si>
  <si>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</si>
  <si>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</si>
  <si>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</si>
  <si>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</si>
  <si>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</si>
  <si>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</si>
  <si>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</si>
  <si>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</si>
  <si>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</si>
  <si>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</si>
  <si>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</si>
  <si>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</si>
  <si>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</si>
  <si>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</si>
  <si>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</si>
  <si>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</si>
  <si>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</si>
  <si>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</si>
  <si>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</si>
  <si>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</si>
  <si>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</si>
  <si>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05/05/20 - VENCIMENTO 12/05/20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</si>
</sst>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183715</v>
      </c>
      <c r="C7" s="9">
        <f t="shared" si="0"/>
        <v>125385</v>
      </c>
      <c r="D7" s="9">
        <f t="shared" si="0"/>
        <v>141291</v>
      </c>
      <c r="E7" s="9">
        <f t="shared" si="0"/>
        <v>29295</v>
      </c>
      <c r="F7" s="9">
        <f t="shared" si="0"/>
        <v>91376</v>
      </c>
      <c r="G7" s="9">
        <f t="shared" si="0"/>
        <v>161438</v>
      </c>
      <c r="H7" s="9">
        <f t="shared" si="0"/>
        <v>22882</v>
      </c>
      <c r="I7" s="9">
        <f t="shared" si="0"/>
        <v>115654</v>
      </c>
      <c r="J7" s="9">
        <f t="shared" si="0"/>
        <v>104950</v>
      </c>
      <c r="K7" s="9">
        <f t="shared" si="0"/>
        <v>165868</v>
      </c>
      <c r="L7" s="9">
        <f t="shared" si="0"/>
        <v>121756</v>
      </c>
      <c r="M7" s="9">
        <f t="shared" si="0"/>
        <v>48051</v>
      </c>
      <c r="N7" s="9">
        <f t="shared" si="0"/>
        <v>32325</v>
      </c>
      <c r="O7" s="9">
        <f t="shared" si="0"/>
        <v>1343986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9479</v>
      </c>
      <c r="C8" s="11">
        <f t="shared" si="1"/>
        <v>7137</v>
      </c>
      <c r="D8" s="11">
        <f t="shared" si="1"/>
        <v>6006</v>
      </c>
      <c r="E8" s="11">
        <f t="shared" si="1"/>
        <v>1066</v>
      </c>
      <c r="F8" s="11">
        <f t="shared" si="1"/>
        <v>3822</v>
      </c>
      <c r="G8" s="11">
        <f t="shared" si="1"/>
        <v>7460</v>
      </c>
      <c r="H8" s="11">
        <f t="shared" si="1"/>
        <v>1045</v>
      </c>
      <c r="I8" s="11">
        <f t="shared" si="1"/>
        <v>6737</v>
      </c>
      <c r="J8" s="11">
        <f t="shared" si="1"/>
        <v>6023</v>
      </c>
      <c r="K8" s="11">
        <f t="shared" si="1"/>
        <v>6401</v>
      </c>
      <c r="L8" s="11">
        <f t="shared" si="1"/>
        <v>5015</v>
      </c>
      <c r="M8" s="11">
        <f t="shared" si="1"/>
        <v>2099</v>
      </c>
      <c r="N8" s="11">
        <f t="shared" si="1"/>
        <v>1679</v>
      </c>
      <c r="O8" s="11">
        <f t="shared" si="1"/>
        <v>63969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9479</v>
      </c>
      <c r="C9" s="11">
        <v>7137</v>
      </c>
      <c r="D9" s="11">
        <v>6006</v>
      </c>
      <c r="E9" s="11">
        <v>1066</v>
      </c>
      <c r="F9" s="11">
        <v>3822</v>
      </c>
      <c r="G9" s="11">
        <v>7460</v>
      </c>
      <c r="H9" s="11">
        <v>1039</v>
      </c>
      <c r="I9" s="11">
        <v>6734</v>
      </c>
      <c r="J9" s="11">
        <v>6023</v>
      </c>
      <c r="K9" s="11">
        <v>6395</v>
      </c>
      <c r="L9" s="11">
        <v>5015</v>
      </c>
      <c r="M9" s="11">
        <v>2099</v>
      </c>
      <c r="N9" s="11">
        <v>1679</v>
      </c>
      <c r="O9" s="11">
        <f>SUM(B9:N9)</f>
        <v>63954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3</v>
      </c>
      <c r="J10" s="13">
        <v>0</v>
      </c>
      <c r="K10" s="13">
        <v>6</v>
      </c>
      <c r="L10" s="13">
        <v>0</v>
      </c>
      <c r="M10" s="13">
        <v>0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174236</v>
      </c>
      <c r="C11" s="13">
        <v>118248</v>
      </c>
      <c r="D11" s="13">
        <v>135285</v>
      </c>
      <c r="E11" s="13">
        <v>28229</v>
      </c>
      <c r="F11" s="13">
        <v>87554</v>
      </c>
      <c r="G11" s="13">
        <v>153978</v>
      </c>
      <c r="H11" s="13">
        <v>21837</v>
      </c>
      <c r="I11" s="13">
        <v>108917</v>
      </c>
      <c r="J11" s="13">
        <v>98927</v>
      </c>
      <c r="K11" s="13">
        <v>159467</v>
      </c>
      <c r="L11" s="13">
        <v>116741</v>
      </c>
      <c r="M11" s="13">
        <v>45952</v>
      </c>
      <c r="N11" s="13">
        <v>30646</v>
      </c>
      <c r="O11" s="11">
        <f>SUM(B11:N11)</f>
        <v>1280017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1.591720220544962</v>
      </c>
      <c r="C15" s="19">
        <v>1.694667747723542</v>
      </c>
      <c r="D15" s="19">
        <v>1.3509221039753</v>
      </c>
      <c r="E15" s="19">
        <v>1.327717579570433</v>
      </c>
      <c r="F15" s="19">
        <v>1.718135230947494</v>
      </c>
      <c r="G15" s="19">
        <v>2.641310631965199</v>
      </c>
      <c r="H15" s="19">
        <v>1.959755487955947</v>
      </c>
      <c r="I15" s="19">
        <v>1.643918153805901</v>
      </c>
      <c r="J15" s="19">
        <v>1.38670779200611</v>
      </c>
      <c r="K15" s="19">
        <v>1.985343871517728</v>
      </c>
      <c r="L15" s="19">
        <v>1.50669679904411</v>
      </c>
      <c r="M15" s="19">
        <v>1.462027902523255</v>
      </c>
      <c r="N15" s="19">
        <v>1.516969197815381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725249.2899999998</v>
      </c>
      <c r="C17" s="24">
        <f aca="true" t="shared" si="2" ref="C17:O17">C18+C19+C20+C21+C22+C23</f>
        <v>551575.48</v>
      </c>
      <c r="D17" s="24">
        <f t="shared" si="2"/>
        <v>410184.03</v>
      </c>
      <c r="E17" s="24">
        <f t="shared" si="2"/>
        <v>146875.43000000002</v>
      </c>
      <c r="F17" s="24">
        <f t="shared" si="2"/>
        <v>398803.92000000004</v>
      </c>
      <c r="G17" s="24">
        <f t="shared" si="2"/>
        <v>859696.44</v>
      </c>
      <c r="H17" s="24">
        <f t="shared" si="2"/>
        <v>120507.15</v>
      </c>
      <c r="I17" s="24">
        <f t="shared" si="2"/>
        <v>487665.51</v>
      </c>
      <c r="J17" s="24">
        <f t="shared" si="2"/>
        <v>380044.49</v>
      </c>
      <c r="K17" s="24">
        <f t="shared" si="2"/>
        <v>785730.7499999999</v>
      </c>
      <c r="L17" s="24">
        <f t="shared" si="2"/>
        <v>518747.74</v>
      </c>
      <c r="M17" s="24">
        <f t="shared" si="2"/>
        <v>239809.51</v>
      </c>
      <c r="N17" s="24">
        <f t="shared" si="2"/>
        <v>142189.41999999998</v>
      </c>
      <c r="O17" s="24">
        <f t="shared" si="2"/>
        <v>5767079.160000001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410456.05</v>
      </c>
      <c r="C18" s="22">
        <f t="shared" si="3"/>
        <v>289325.89</v>
      </c>
      <c r="D18" s="22">
        <f t="shared" si="3"/>
        <v>285859.95</v>
      </c>
      <c r="E18" s="22">
        <f t="shared" si="3"/>
        <v>101392.92</v>
      </c>
      <c r="F18" s="22">
        <f t="shared" si="3"/>
        <v>214203.62</v>
      </c>
      <c r="G18" s="22">
        <f t="shared" si="3"/>
        <v>311107.17</v>
      </c>
      <c r="H18" s="22">
        <f t="shared" si="3"/>
        <v>59124.8</v>
      </c>
      <c r="I18" s="22">
        <f t="shared" si="3"/>
        <v>264755.14</v>
      </c>
      <c r="J18" s="22">
        <f t="shared" si="3"/>
        <v>241815.3</v>
      </c>
      <c r="K18" s="22">
        <f t="shared" si="3"/>
        <v>361492.72</v>
      </c>
      <c r="L18" s="22">
        <f t="shared" si="3"/>
        <v>302003.58</v>
      </c>
      <c r="M18" s="22">
        <f t="shared" si="3"/>
        <v>137690.14</v>
      </c>
      <c r="N18" s="22">
        <f t="shared" si="3"/>
        <v>83708.82</v>
      </c>
      <c r="O18" s="27">
        <f aca="true" t="shared" si="4" ref="O18:O23">SUM(B18:N18)</f>
        <v>3062936.0999999996</v>
      </c>
    </row>
    <row r="19" spans="1:23" ht="18.75" customHeight="1">
      <c r="A19" s="26" t="s">
        <v>36</v>
      </c>
      <c r="B19" s="16">
        <f>IF(B15&lt;&gt;0,ROUND((B15-1)*B18,2),0)</f>
        <v>242875.14</v>
      </c>
      <c r="C19" s="22">
        <f aca="true" t="shared" si="5" ref="C19:N19">IF(C15&lt;&gt;0,ROUND((C15-1)*C18,2),0)</f>
        <v>200985.36</v>
      </c>
      <c r="D19" s="22">
        <f t="shared" si="5"/>
        <v>100314.58</v>
      </c>
      <c r="E19" s="22">
        <f t="shared" si="5"/>
        <v>33228.24</v>
      </c>
      <c r="F19" s="22">
        <f t="shared" si="5"/>
        <v>153827.17</v>
      </c>
      <c r="G19" s="22">
        <f t="shared" si="5"/>
        <v>510623.51</v>
      </c>
      <c r="H19" s="22">
        <f t="shared" si="5"/>
        <v>56745.35</v>
      </c>
      <c r="I19" s="22">
        <f t="shared" si="5"/>
        <v>170480.64</v>
      </c>
      <c r="J19" s="22">
        <f t="shared" si="5"/>
        <v>93511.86</v>
      </c>
      <c r="K19" s="22">
        <f t="shared" si="5"/>
        <v>356194.64</v>
      </c>
      <c r="L19" s="22">
        <f t="shared" si="5"/>
        <v>153024.25</v>
      </c>
      <c r="M19" s="22">
        <f t="shared" si="5"/>
        <v>63616.69</v>
      </c>
      <c r="N19" s="22">
        <f t="shared" si="5"/>
        <v>43274.88</v>
      </c>
      <c r="O19" s="27">
        <f t="shared" si="4"/>
        <v>2178702.31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-41707.6</v>
      </c>
      <c r="C25" s="31">
        <f>+C26+C28+C39+C40+C43-C44</f>
        <v>-31402.8</v>
      </c>
      <c r="D25" s="31">
        <f t="shared" si="6"/>
        <v>-26426.4</v>
      </c>
      <c r="E25" s="31">
        <f t="shared" si="6"/>
        <v>-4690.4</v>
      </c>
      <c r="F25" s="31">
        <f t="shared" si="6"/>
        <v>-16816.8</v>
      </c>
      <c r="G25" s="31">
        <f t="shared" si="6"/>
        <v>-32824</v>
      </c>
      <c r="H25" s="31">
        <f t="shared" si="6"/>
        <v>-4571.6</v>
      </c>
      <c r="I25" s="31">
        <f t="shared" si="6"/>
        <v>-29629.6</v>
      </c>
      <c r="J25" s="31">
        <f t="shared" si="6"/>
        <v>-26501.2</v>
      </c>
      <c r="K25" s="31">
        <f t="shared" si="6"/>
        <v>-28138</v>
      </c>
      <c r="L25" s="31">
        <f t="shared" si="6"/>
        <v>-22066</v>
      </c>
      <c r="M25" s="31">
        <f t="shared" si="6"/>
        <v>-9235.6</v>
      </c>
      <c r="N25" s="31">
        <f t="shared" si="6"/>
        <v>-7387.6</v>
      </c>
      <c r="O25" s="31">
        <f t="shared" si="6"/>
        <v>-281397.6</v>
      </c>
    </row>
    <row r="26" spans="1:15" ht="18.75" customHeight="1">
      <c r="A26" s="26" t="s">
        <v>42</v>
      </c>
      <c r="B26" s="32">
        <f>+B27</f>
        <v>-41707.6</v>
      </c>
      <c r="C26" s="32">
        <f>+C27</f>
        <v>-31402.8</v>
      </c>
      <c r="D26" s="32">
        <f aca="true" t="shared" si="7" ref="D26:O26">+D27</f>
        <v>-26426.4</v>
      </c>
      <c r="E26" s="32">
        <f t="shared" si="7"/>
        <v>-4690.4</v>
      </c>
      <c r="F26" s="32">
        <f t="shared" si="7"/>
        <v>-16816.8</v>
      </c>
      <c r="G26" s="32">
        <f t="shared" si="7"/>
        <v>-32824</v>
      </c>
      <c r="H26" s="32">
        <f t="shared" si="7"/>
        <v>-4571.6</v>
      </c>
      <c r="I26" s="32">
        <f t="shared" si="7"/>
        <v>-29629.6</v>
      </c>
      <c r="J26" s="32">
        <f t="shared" si="7"/>
        <v>-26501.2</v>
      </c>
      <c r="K26" s="32">
        <f t="shared" si="7"/>
        <v>-28138</v>
      </c>
      <c r="L26" s="32">
        <f t="shared" si="7"/>
        <v>-22066</v>
      </c>
      <c r="M26" s="32">
        <f t="shared" si="7"/>
        <v>-9235.6</v>
      </c>
      <c r="N26" s="32">
        <f t="shared" si="7"/>
        <v>-7387.6</v>
      </c>
      <c r="O26" s="32">
        <f t="shared" si="7"/>
        <v>-281397.6</v>
      </c>
    </row>
    <row r="27" spans="1:26" ht="18.75" customHeight="1">
      <c r="A27" s="28" t="s">
        <v>43</v>
      </c>
      <c r="B27" s="16">
        <f>ROUND((-B9)*$G$3,2)</f>
        <v>-41707.6</v>
      </c>
      <c r="C27" s="16">
        <f aca="true" t="shared" si="8" ref="C27:N27">ROUND((-C9)*$G$3,2)</f>
        <v>-31402.8</v>
      </c>
      <c r="D27" s="16">
        <f t="shared" si="8"/>
        <v>-26426.4</v>
      </c>
      <c r="E27" s="16">
        <f t="shared" si="8"/>
        <v>-4690.4</v>
      </c>
      <c r="F27" s="16">
        <f t="shared" si="8"/>
        <v>-16816.8</v>
      </c>
      <c r="G27" s="16">
        <f t="shared" si="8"/>
        <v>-32824</v>
      </c>
      <c r="H27" s="16">
        <f t="shared" si="8"/>
        <v>-4571.6</v>
      </c>
      <c r="I27" s="16">
        <f t="shared" si="8"/>
        <v>-29629.6</v>
      </c>
      <c r="J27" s="16">
        <f t="shared" si="8"/>
        <v>-26501.2</v>
      </c>
      <c r="K27" s="16">
        <f t="shared" si="8"/>
        <v>-28138</v>
      </c>
      <c r="L27" s="16">
        <f t="shared" si="8"/>
        <v>-22066</v>
      </c>
      <c r="M27" s="16">
        <f t="shared" si="8"/>
        <v>-9235.6</v>
      </c>
      <c r="N27" s="16">
        <f t="shared" si="8"/>
        <v>-7387.6</v>
      </c>
      <c r="O27" s="33">
        <f aca="true" t="shared" si="9" ref="O27:O44">SUM(B27:N27)</f>
        <v>-281397.6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683541.6899999998</v>
      </c>
      <c r="C42" s="37">
        <f aca="true" t="shared" si="11" ref="C42:N42">+C17+C25</f>
        <v>520172.68</v>
      </c>
      <c r="D42" s="37">
        <f t="shared" si="11"/>
        <v>383757.63</v>
      </c>
      <c r="E42" s="37">
        <f t="shared" si="11"/>
        <v>142185.03000000003</v>
      </c>
      <c r="F42" s="37">
        <f t="shared" si="11"/>
        <v>381987.12000000005</v>
      </c>
      <c r="G42" s="37">
        <f t="shared" si="11"/>
        <v>826872.44</v>
      </c>
      <c r="H42" s="37">
        <f t="shared" si="11"/>
        <v>115935.54999999999</v>
      </c>
      <c r="I42" s="37">
        <f t="shared" si="11"/>
        <v>458035.91000000003</v>
      </c>
      <c r="J42" s="37">
        <f t="shared" si="11"/>
        <v>353543.29</v>
      </c>
      <c r="K42" s="37">
        <f t="shared" si="11"/>
        <v>757592.7499999999</v>
      </c>
      <c r="L42" s="37">
        <f t="shared" si="11"/>
        <v>496681.74</v>
      </c>
      <c r="M42" s="37">
        <f t="shared" si="11"/>
        <v>230573.91</v>
      </c>
      <c r="N42" s="37">
        <f t="shared" si="11"/>
        <v>134801.81999999998</v>
      </c>
      <c r="O42" s="37">
        <f>SUM(B42:N42)</f>
        <v>5485681.5600000005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683541.7000000001</v>
      </c>
      <c r="C48" s="52">
        <f t="shared" si="12"/>
        <v>520172.68</v>
      </c>
      <c r="D48" s="52">
        <f t="shared" si="12"/>
        <v>383757.63</v>
      </c>
      <c r="E48" s="52">
        <f t="shared" si="12"/>
        <v>142185.04</v>
      </c>
      <c r="F48" s="52">
        <f t="shared" si="12"/>
        <v>381987.11</v>
      </c>
      <c r="G48" s="52">
        <f t="shared" si="12"/>
        <v>826872.44</v>
      </c>
      <c r="H48" s="52">
        <f t="shared" si="12"/>
        <v>115935.55</v>
      </c>
      <c r="I48" s="52">
        <f t="shared" si="12"/>
        <v>458035.91</v>
      </c>
      <c r="J48" s="52">
        <f t="shared" si="12"/>
        <v>353543.28</v>
      </c>
      <c r="K48" s="52">
        <f t="shared" si="12"/>
        <v>757592.74</v>
      </c>
      <c r="L48" s="52">
        <f t="shared" si="12"/>
        <v>496681.74</v>
      </c>
      <c r="M48" s="52">
        <f t="shared" si="12"/>
        <v>230573.91</v>
      </c>
      <c r="N48" s="52">
        <f t="shared" si="12"/>
        <v>134801.82</v>
      </c>
      <c r="O48" s="37">
        <f t="shared" si="12"/>
        <v>5485681.550000001</v>
      </c>
      <c r="Q48"/>
    </row>
    <row r="49" spans="1:18" ht="18.75" customHeight="1">
      <c r="A49" s="26" t="s">
        <v>61</v>
      </c>
      <c r="B49" s="52">
        <v>572987.53</v>
      </c>
      <c r="C49" s="52">
        <v>398118.89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971106.42</v>
      </c>
      <c r="P49"/>
      <c r="Q49"/>
      <c r="R49" s="44"/>
    </row>
    <row r="50" spans="1:16" ht="18.75" customHeight="1">
      <c r="A50" s="26" t="s">
        <v>62</v>
      </c>
      <c r="B50" s="52">
        <v>110554.17</v>
      </c>
      <c r="C50" s="52">
        <v>122053.79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232607.96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383757.63</v>
      </c>
      <c r="E51" s="53">
        <v>0</v>
      </c>
      <c r="F51" s="53">
        <v>0</v>
      </c>
      <c r="G51" s="53">
        <v>0</v>
      </c>
      <c r="H51" s="52">
        <v>115935.55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499693.18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142185.04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142185.04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381987.11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381987.11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826872.44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826872.44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458035.91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458035.91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353543.28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353543.28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757592.74</v>
      </c>
      <c r="L57" s="32">
        <v>496681.74</v>
      </c>
      <c r="M57" s="53">
        <v>0</v>
      </c>
      <c r="N57" s="53">
        <v>0</v>
      </c>
      <c r="O57" s="37">
        <f t="shared" si="13"/>
        <v>1254274.48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230573.91</v>
      </c>
      <c r="N58" s="53">
        <v>0</v>
      </c>
      <c r="O58" s="37">
        <f t="shared" si="13"/>
        <v>230573.91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134801.82</v>
      </c>
      <c r="O59" s="56">
        <f t="shared" si="13"/>
        <v>134801.82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2020-05-11T23:43:32Z</dcterms:modified>
  <cp:category/>
  <cp:version/>
  <cp:contentType/>
  <cp:contentStatus/>
</cp:coreProperties>
</file>