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<sst xmlns="http://schemas.openxmlformats.org/spreadsheetml/2006/main" count="77" uniqueCount="74">
  <si>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</si>
  <si>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</si>
  <si>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</si>
  <si>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</si>
  <si>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</si>
  <si>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</si>
  <si>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</si>
  <si>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</si>
  <si>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</si>
  <si>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</si>
  <si>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</si>
  <si>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</si>
  <si>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</si>
  <si>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</si>
  <si>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</si>
  <si>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</si>
  <si>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</si>
  <si>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</si>
  <si>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</si>
  <si>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</si>
  <si>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</si>
  <si>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</si>
  <si>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</si>
  <si>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</si>
  <si>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</si>
  <si>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</si>
  <si>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</si>
  <si>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</si>
  <si>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</si>
  <si>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</si>
  <si>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</si>
  <si>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</si>
  <si>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</si>
  <si>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</si>
  <si>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</si>
  <si>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</si>
  <si>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</si>
  <si>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</si>
  <si>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</si>
  <si>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</si>
  <si>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</si>
  <si>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</si>
  <si>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</si>
  <si>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</si>
  <si>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</si>
  <si>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</si>
  <si>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</si>
  <si>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</si>
  <si>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</si>
  <si>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</si>
  <si>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</si>
  <si>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</si>
  <si>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</si>
  <si>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</si>
  <si>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</si>
  <si>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</si>
  <si>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</si>
  <si>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</si>
  <si>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</si>
  <si>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</si>
  <si>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</si>
  <si>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</si>
  <si>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</si>
  <si>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</si>
  <si>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</si>
  <si>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</si>
  <si>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</si>
  <si>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</si>
  <si>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</si>
  <si>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</si>
  <si>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</si>
  <si>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</si>
  <si>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</si>
  <si>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01/05/20 - VENCIMENTO 08/05/20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</si>
</sst>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93012</v>
      </c>
      <c r="C7" s="9">
        <f t="shared" si="0"/>
        <v>57260</v>
      </c>
      <c r="D7" s="9">
        <f t="shared" si="0"/>
        <v>71372</v>
      </c>
      <c r="E7" s="9">
        <f t="shared" si="0"/>
        <v>12338</v>
      </c>
      <c r="F7" s="9">
        <f t="shared" si="0"/>
        <v>45328</v>
      </c>
      <c r="G7" s="9">
        <f t="shared" si="0"/>
        <v>73843</v>
      </c>
      <c r="H7" s="9">
        <f t="shared" si="0"/>
        <v>9927</v>
      </c>
      <c r="I7" s="9">
        <f t="shared" si="0"/>
        <v>56420</v>
      </c>
      <c r="J7" s="9">
        <f t="shared" si="0"/>
        <v>55620</v>
      </c>
      <c r="K7" s="9">
        <f t="shared" si="0"/>
        <v>81703</v>
      </c>
      <c r="L7" s="9">
        <f t="shared" si="0"/>
        <v>63515</v>
      </c>
      <c r="M7" s="9">
        <f t="shared" si="0"/>
        <v>22613</v>
      </c>
      <c r="N7" s="9">
        <f t="shared" si="0"/>
        <v>13955</v>
      </c>
      <c r="O7" s="9">
        <f t="shared" si="0"/>
        <v>656906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6105</v>
      </c>
      <c r="C8" s="11">
        <f t="shared" si="1"/>
        <v>4333</v>
      </c>
      <c r="D8" s="11">
        <f t="shared" si="1"/>
        <v>4070</v>
      </c>
      <c r="E8" s="11">
        <f t="shared" si="1"/>
        <v>507</v>
      </c>
      <c r="F8" s="11">
        <f t="shared" si="1"/>
        <v>2484</v>
      </c>
      <c r="G8" s="11">
        <f t="shared" si="1"/>
        <v>4517</v>
      </c>
      <c r="H8" s="11">
        <f t="shared" si="1"/>
        <v>524</v>
      </c>
      <c r="I8" s="11">
        <f t="shared" si="1"/>
        <v>4041</v>
      </c>
      <c r="J8" s="11">
        <f t="shared" si="1"/>
        <v>4020</v>
      </c>
      <c r="K8" s="11">
        <f t="shared" si="1"/>
        <v>4108</v>
      </c>
      <c r="L8" s="11">
        <f t="shared" si="1"/>
        <v>3247</v>
      </c>
      <c r="M8" s="11">
        <f t="shared" si="1"/>
        <v>1099</v>
      </c>
      <c r="N8" s="11">
        <f t="shared" si="1"/>
        <v>775</v>
      </c>
      <c r="O8" s="11">
        <f t="shared" si="1"/>
        <v>39830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6105</v>
      </c>
      <c r="C9" s="11">
        <v>4333</v>
      </c>
      <c r="D9" s="11">
        <v>4070</v>
      </c>
      <c r="E9" s="11">
        <v>507</v>
      </c>
      <c r="F9" s="11">
        <v>2484</v>
      </c>
      <c r="G9" s="11">
        <v>4517</v>
      </c>
      <c r="H9" s="11">
        <v>523</v>
      </c>
      <c r="I9" s="11">
        <v>4041</v>
      </c>
      <c r="J9" s="11">
        <v>4020</v>
      </c>
      <c r="K9" s="11">
        <v>4107</v>
      </c>
      <c r="L9" s="11">
        <v>3247</v>
      </c>
      <c r="M9" s="11">
        <v>1098</v>
      </c>
      <c r="N9" s="11">
        <v>775</v>
      </c>
      <c r="O9" s="11">
        <f>SUM(B9:N9)</f>
        <v>39827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3">
        <v>0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86907</v>
      </c>
      <c r="C11" s="13">
        <v>52927</v>
      </c>
      <c r="D11" s="13">
        <v>67302</v>
      </c>
      <c r="E11" s="13">
        <v>11831</v>
      </c>
      <c r="F11" s="13">
        <v>42844</v>
      </c>
      <c r="G11" s="13">
        <v>69326</v>
      </c>
      <c r="H11" s="13">
        <v>9403</v>
      </c>
      <c r="I11" s="13">
        <v>52379</v>
      </c>
      <c r="J11" s="13">
        <v>51600</v>
      </c>
      <c r="K11" s="13">
        <v>77595</v>
      </c>
      <c r="L11" s="13">
        <v>60268</v>
      </c>
      <c r="M11" s="13">
        <v>21514</v>
      </c>
      <c r="N11" s="13">
        <v>13180</v>
      </c>
      <c r="O11" s="11">
        <f>SUM(B11:N11)</f>
        <v>617076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1.541388321561642</v>
      </c>
      <c r="C15" s="19">
        <v>1.663612463587644</v>
      </c>
      <c r="D15" s="19">
        <v>1.331205723913236</v>
      </c>
      <c r="E15" s="19">
        <v>1.324415264216336</v>
      </c>
      <c r="F15" s="19">
        <v>1.74228721875684</v>
      </c>
      <c r="G15" s="19">
        <v>2.51570915187785</v>
      </c>
      <c r="H15" s="19">
        <v>1.915828006870805</v>
      </c>
      <c r="I15" s="19">
        <v>1.60918231481491</v>
      </c>
      <c r="J15" s="19">
        <v>1.321636869728789</v>
      </c>
      <c r="K15" s="19">
        <v>1.922129585116374</v>
      </c>
      <c r="L15" s="19">
        <v>1.467385950315345</v>
      </c>
      <c r="M15" s="19">
        <v>1.400615148929891</v>
      </c>
      <c r="N15" s="19">
        <v>1.479250626223197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392230.01</v>
      </c>
      <c r="C17" s="24">
        <f aca="true" t="shared" si="2" ref="C17:O17">C18+C19+C20+C21+C22+C23</f>
        <v>281073.1</v>
      </c>
      <c r="D17" s="24">
        <f t="shared" si="2"/>
        <v>216235.38</v>
      </c>
      <c r="E17" s="24">
        <f t="shared" si="2"/>
        <v>68810.84000000001</v>
      </c>
      <c r="F17" s="24">
        <f t="shared" si="2"/>
        <v>215904.90999999997</v>
      </c>
      <c r="G17" s="24">
        <f t="shared" si="2"/>
        <v>395958.33999999997</v>
      </c>
      <c r="H17" s="24">
        <f t="shared" si="2"/>
        <v>53778.72</v>
      </c>
      <c r="I17" s="24">
        <f t="shared" si="2"/>
        <v>260266.33999999997</v>
      </c>
      <c r="J17" s="24">
        <f t="shared" si="2"/>
        <v>214090.42999999996</v>
      </c>
      <c r="K17" s="24">
        <f t="shared" si="2"/>
        <v>410304.55000000005</v>
      </c>
      <c r="L17" s="24">
        <f t="shared" si="2"/>
        <v>294895.72000000003</v>
      </c>
      <c r="M17" s="24">
        <f t="shared" si="2"/>
        <v>129259.11000000002</v>
      </c>
      <c r="N17" s="24">
        <f t="shared" si="2"/>
        <v>68662.69</v>
      </c>
      <c r="O17" s="24">
        <f t="shared" si="2"/>
        <v>3001470.14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207807.41</v>
      </c>
      <c r="C18" s="22">
        <f t="shared" si="3"/>
        <v>132127.45</v>
      </c>
      <c r="D18" s="22">
        <f t="shared" si="3"/>
        <v>144399.83</v>
      </c>
      <c r="E18" s="22">
        <f t="shared" si="3"/>
        <v>42703.05</v>
      </c>
      <c r="F18" s="22">
        <f t="shared" si="3"/>
        <v>106257.9</v>
      </c>
      <c r="G18" s="22">
        <f t="shared" si="3"/>
        <v>142302.85</v>
      </c>
      <c r="H18" s="22">
        <f t="shared" si="3"/>
        <v>25650.38</v>
      </c>
      <c r="I18" s="22">
        <f t="shared" si="3"/>
        <v>129156.66</v>
      </c>
      <c r="J18" s="22">
        <f t="shared" si="3"/>
        <v>128154.04</v>
      </c>
      <c r="K18" s="22">
        <f t="shared" si="3"/>
        <v>178063.52</v>
      </c>
      <c r="L18" s="22">
        <f t="shared" si="3"/>
        <v>157542.61</v>
      </c>
      <c r="M18" s="22">
        <f t="shared" si="3"/>
        <v>64797.55</v>
      </c>
      <c r="N18" s="22">
        <f t="shared" si="3"/>
        <v>36137.87</v>
      </c>
      <c r="O18" s="27">
        <f aca="true" t="shared" si="4" ref="O18:O23">SUM(B18:N18)</f>
        <v>1495101.1200000003</v>
      </c>
    </row>
    <row r="19" spans="1:23" ht="18.75" customHeight="1">
      <c r="A19" s="26" t="s">
        <v>36</v>
      </c>
      <c r="B19" s="16">
        <f>IF(B15&lt;&gt;0,ROUND((B15-1)*B18,2),0)</f>
        <v>112504.5</v>
      </c>
      <c r="C19" s="22">
        <f aca="true" t="shared" si="5" ref="C19:N19">IF(C15&lt;&gt;0,ROUND((C15-1)*C18,2),0)</f>
        <v>87681.42</v>
      </c>
      <c r="D19" s="22">
        <f t="shared" si="5"/>
        <v>47826.05</v>
      </c>
      <c r="E19" s="22">
        <f t="shared" si="5"/>
        <v>13853.52</v>
      </c>
      <c r="F19" s="22">
        <f t="shared" si="5"/>
        <v>78873.88</v>
      </c>
      <c r="G19" s="22">
        <f t="shared" si="5"/>
        <v>215689.73</v>
      </c>
      <c r="H19" s="22">
        <f t="shared" si="5"/>
        <v>23491.34</v>
      </c>
      <c r="I19" s="22">
        <f t="shared" si="5"/>
        <v>78679.95</v>
      </c>
      <c r="J19" s="22">
        <f t="shared" si="5"/>
        <v>41219.06</v>
      </c>
      <c r="K19" s="22">
        <f t="shared" si="5"/>
        <v>164197.64</v>
      </c>
      <c r="L19" s="22">
        <f t="shared" si="5"/>
        <v>73633.2</v>
      </c>
      <c r="M19" s="22">
        <f t="shared" si="5"/>
        <v>25958.88</v>
      </c>
      <c r="N19" s="22">
        <f t="shared" si="5"/>
        <v>17319.1</v>
      </c>
      <c r="O19" s="27">
        <f t="shared" si="4"/>
        <v>980928.2699999999</v>
      </c>
      <c r="W19" s="63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-26862</v>
      </c>
      <c r="C25" s="31">
        <f>+C26+C28+C39+C40+C43-C44</f>
        <v>-19065.2</v>
      </c>
      <c r="D25" s="31">
        <f t="shared" si="6"/>
        <v>-17908</v>
      </c>
      <c r="E25" s="31">
        <f t="shared" si="6"/>
        <v>-2230.8</v>
      </c>
      <c r="F25" s="31">
        <f t="shared" si="6"/>
        <v>-10929.6</v>
      </c>
      <c r="G25" s="31">
        <f t="shared" si="6"/>
        <v>-19874.8</v>
      </c>
      <c r="H25" s="31">
        <f t="shared" si="6"/>
        <v>-2301.2</v>
      </c>
      <c r="I25" s="31">
        <f t="shared" si="6"/>
        <v>-17780.4</v>
      </c>
      <c r="J25" s="31">
        <f t="shared" si="6"/>
        <v>-17688</v>
      </c>
      <c r="K25" s="31">
        <f t="shared" si="6"/>
        <v>-18070.8</v>
      </c>
      <c r="L25" s="31">
        <f t="shared" si="6"/>
        <v>-14286.8</v>
      </c>
      <c r="M25" s="31">
        <f t="shared" si="6"/>
        <v>-4831.2</v>
      </c>
      <c r="N25" s="31">
        <f t="shared" si="6"/>
        <v>-3410</v>
      </c>
      <c r="O25" s="31">
        <f t="shared" si="6"/>
        <v>-175238.8</v>
      </c>
    </row>
    <row r="26" spans="1:15" ht="18.75" customHeight="1">
      <c r="A26" s="26" t="s">
        <v>42</v>
      </c>
      <c r="B26" s="32">
        <f>+B27</f>
        <v>-26862</v>
      </c>
      <c r="C26" s="32">
        <f>+C27</f>
        <v>-19065.2</v>
      </c>
      <c r="D26" s="32">
        <f aca="true" t="shared" si="7" ref="D26:O26">+D27</f>
        <v>-17908</v>
      </c>
      <c r="E26" s="32">
        <f t="shared" si="7"/>
        <v>-2230.8</v>
      </c>
      <c r="F26" s="32">
        <f t="shared" si="7"/>
        <v>-10929.6</v>
      </c>
      <c r="G26" s="32">
        <f t="shared" si="7"/>
        <v>-19874.8</v>
      </c>
      <c r="H26" s="32">
        <f t="shared" si="7"/>
        <v>-2301.2</v>
      </c>
      <c r="I26" s="32">
        <f t="shared" si="7"/>
        <v>-17780.4</v>
      </c>
      <c r="J26" s="32">
        <f t="shared" si="7"/>
        <v>-17688</v>
      </c>
      <c r="K26" s="32">
        <f t="shared" si="7"/>
        <v>-18070.8</v>
      </c>
      <c r="L26" s="32">
        <f t="shared" si="7"/>
        <v>-14286.8</v>
      </c>
      <c r="M26" s="32">
        <f t="shared" si="7"/>
        <v>-4831.2</v>
      </c>
      <c r="N26" s="32">
        <f t="shared" si="7"/>
        <v>-3410</v>
      </c>
      <c r="O26" s="32">
        <f t="shared" si="7"/>
        <v>-175238.8</v>
      </c>
    </row>
    <row r="27" spans="1:26" ht="18.75" customHeight="1">
      <c r="A27" s="28" t="s">
        <v>43</v>
      </c>
      <c r="B27" s="16">
        <f>ROUND((-B9)*$G$3,2)</f>
        <v>-26862</v>
      </c>
      <c r="C27" s="16">
        <f aca="true" t="shared" si="8" ref="C27:N27">ROUND((-C9)*$G$3,2)</f>
        <v>-19065.2</v>
      </c>
      <c r="D27" s="16">
        <f t="shared" si="8"/>
        <v>-17908</v>
      </c>
      <c r="E27" s="16">
        <f t="shared" si="8"/>
        <v>-2230.8</v>
      </c>
      <c r="F27" s="16">
        <f t="shared" si="8"/>
        <v>-10929.6</v>
      </c>
      <c r="G27" s="16">
        <f t="shared" si="8"/>
        <v>-19874.8</v>
      </c>
      <c r="H27" s="16">
        <f t="shared" si="8"/>
        <v>-2301.2</v>
      </c>
      <c r="I27" s="16">
        <f t="shared" si="8"/>
        <v>-17780.4</v>
      </c>
      <c r="J27" s="16">
        <f t="shared" si="8"/>
        <v>-17688</v>
      </c>
      <c r="K27" s="16">
        <f t="shared" si="8"/>
        <v>-18070.8</v>
      </c>
      <c r="L27" s="16">
        <f t="shared" si="8"/>
        <v>-14286.8</v>
      </c>
      <c r="M27" s="16">
        <f t="shared" si="8"/>
        <v>-4831.2</v>
      </c>
      <c r="N27" s="16">
        <f t="shared" si="8"/>
        <v>-3410</v>
      </c>
      <c r="O27" s="33">
        <f aca="true" t="shared" si="9" ref="O27:O44">SUM(B27:N27)</f>
        <v>-175238.8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365368.01</v>
      </c>
      <c r="C42" s="37">
        <f aca="true" t="shared" si="11" ref="C42:N42">+C17+C25</f>
        <v>262007.89999999997</v>
      </c>
      <c r="D42" s="37">
        <f t="shared" si="11"/>
        <v>198327.38</v>
      </c>
      <c r="E42" s="37">
        <f t="shared" si="11"/>
        <v>66580.04000000001</v>
      </c>
      <c r="F42" s="37">
        <f t="shared" si="11"/>
        <v>204975.30999999997</v>
      </c>
      <c r="G42" s="37">
        <f t="shared" si="11"/>
        <v>376083.54</v>
      </c>
      <c r="H42" s="37">
        <f t="shared" si="11"/>
        <v>51477.520000000004</v>
      </c>
      <c r="I42" s="37">
        <f t="shared" si="11"/>
        <v>242485.93999999997</v>
      </c>
      <c r="J42" s="37">
        <f t="shared" si="11"/>
        <v>196402.42999999996</v>
      </c>
      <c r="K42" s="37">
        <f t="shared" si="11"/>
        <v>392233.75000000006</v>
      </c>
      <c r="L42" s="37">
        <f t="shared" si="11"/>
        <v>280608.92000000004</v>
      </c>
      <c r="M42" s="37">
        <f t="shared" si="11"/>
        <v>124427.91000000002</v>
      </c>
      <c r="N42" s="37">
        <f t="shared" si="11"/>
        <v>65252.69</v>
      </c>
      <c r="O42" s="37">
        <f>SUM(B42:N42)</f>
        <v>2826231.34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365368.02</v>
      </c>
      <c r="C48" s="52">
        <f t="shared" si="12"/>
        <v>262007.9</v>
      </c>
      <c r="D48" s="52">
        <f t="shared" si="12"/>
        <v>198327.38</v>
      </c>
      <c r="E48" s="52">
        <f t="shared" si="12"/>
        <v>66580.04</v>
      </c>
      <c r="F48" s="52">
        <f t="shared" si="12"/>
        <v>204975.31</v>
      </c>
      <c r="G48" s="52">
        <f t="shared" si="12"/>
        <v>376083.53</v>
      </c>
      <c r="H48" s="52">
        <f t="shared" si="12"/>
        <v>51477.51</v>
      </c>
      <c r="I48" s="52">
        <f t="shared" si="12"/>
        <v>242485.95</v>
      </c>
      <c r="J48" s="52">
        <f t="shared" si="12"/>
        <v>196402.44</v>
      </c>
      <c r="K48" s="52">
        <f t="shared" si="12"/>
        <v>392233.75</v>
      </c>
      <c r="L48" s="52">
        <f t="shared" si="12"/>
        <v>280608.92</v>
      </c>
      <c r="M48" s="52">
        <f t="shared" si="12"/>
        <v>124427.91</v>
      </c>
      <c r="N48" s="52">
        <f t="shared" si="12"/>
        <v>65252.68</v>
      </c>
      <c r="O48" s="37">
        <f t="shared" si="12"/>
        <v>2826231.3400000003</v>
      </c>
      <c r="Q48"/>
    </row>
    <row r="49" spans="1:18" ht="18.75" customHeight="1">
      <c r="A49" s="26" t="s">
        <v>61</v>
      </c>
      <c r="B49" s="52">
        <v>308903.38</v>
      </c>
      <c r="C49" s="52">
        <v>204495.3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513398.68</v>
      </c>
      <c r="P49"/>
      <c r="Q49"/>
      <c r="R49" s="44"/>
    </row>
    <row r="50" spans="1:16" ht="18.75" customHeight="1">
      <c r="A50" s="26" t="s">
        <v>62</v>
      </c>
      <c r="B50" s="52">
        <v>56464.64</v>
      </c>
      <c r="C50" s="52">
        <v>57512.6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113977.23999999999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198327.38</v>
      </c>
      <c r="E51" s="53">
        <v>0</v>
      </c>
      <c r="F51" s="53">
        <v>0</v>
      </c>
      <c r="G51" s="53">
        <v>0</v>
      </c>
      <c r="H51" s="52">
        <v>51477.51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249804.89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66580.04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66580.04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204975.31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204975.31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376083.53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376083.53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242485.95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242485.95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196402.44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196402.44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392233.75</v>
      </c>
      <c r="L57" s="32">
        <v>280608.92</v>
      </c>
      <c r="M57" s="53">
        <v>0</v>
      </c>
      <c r="N57" s="53">
        <v>0</v>
      </c>
      <c r="O57" s="37">
        <f t="shared" si="13"/>
        <v>672842.6699999999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124427.91</v>
      </c>
      <c r="N58" s="53">
        <v>0</v>
      </c>
      <c r="O58" s="37">
        <f t="shared" si="13"/>
        <v>124427.91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65252.68</v>
      </c>
      <c r="O59" s="56">
        <f t="shared" si="13"/>
        <v>65252.68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2020-05-11T23:29:17Z</dcterms:modified>
  <cp:category/>
  <cp:version/>
  <cp:contentType/>
  <cp:contentStatus/>
</cp:coreProperties>
</file>