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<sst xmlns="http://schemas.openxmlformats.org/spreadsheetml/2006/main" count="79" uniqueCount="78">
  <si>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</si>
  <si>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</si>
  <si>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</si>
  <si>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</si>
  <si>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</si>
  <si>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</si>
  <si>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</si>
  <si>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</si>
  <si>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</si>
  <si>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</si>
  <si>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</si>
  <si>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</si>
  <si>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</si>
  <si>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</si>
  <si>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</si>
  <si>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</si>
  <si>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</si>
  <si>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</si>
  <si>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</si>
  <si>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</si>
  <si>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</si>
  <si>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</si>
  <si>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</si>
  <si>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</si>
  <si>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</si>
  <si>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</si>
  <si>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</si>
  <si>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</si>
  <si>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</si>
  <si>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</si>
  <si>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</si>
  <si>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</si>
  <si>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</si>
  <si>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</si>
  <si>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</si>
  <si>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</si>
  <si>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</si>
  <si>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</si>
  <si>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</si>
  <si>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</si>
  <si>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</si>
  <si>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</si>
  <si>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</si>
  <si>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</si>
  <si>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</si>
  <si>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</si>
  <si>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</si>
  <si>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</si>
  <si>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</si>
  <si>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</si>
  <si>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</si>
  <si>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</si>
  <si>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</si>
  <si>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</si>
  <si>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</si>
  <si>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</si>
  <si>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</si>
  <si>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</si>
  <si>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</si>
  <si>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</si>
  <si>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</si>
  <si>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</si>
  <si>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</si>
  <si>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</si>
  <si>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</si>
  <si>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</si>
  <si>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</si>
  <si>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</si>
  <si>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</si>
  <si>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</si>
  <si>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</si>
  <si>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</si>
  <si>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</si>
  <si>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29/05/20 - VENCIMENTO 05/06/20</t>
  </si>
  <si>
    <t>7.15. Consórcio KBPX</t>
  </si>
  <si>
    <t>¹ Revisão remuneração conforme portaria SMT.GAB.087/20, período de 14 a 21/05/20.</t>
  </si>
  <si>
    <t xml:space="preserve">  Ajuste da energia para tração de fev e mar 20 (AR0).</t>
  </si>
  <si>
    <t>5.3. Revisão de Remuneração pelo Transporte Coletivo ¹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</si>
</sst>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60">
      <selection activeCell="A71" sqref="A7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31733</v>
      </c>
      <c r="C7" s="10">
        <f>C8+C11</f>
        <v>48856</v>
      </c>
      <c r="D7" s="10">
        <f aca="true" t="shared" si="0" ref="D7:K7">D8+D11</f>
        <v>117578</v>
      </c>
      <c r="E7" s="10">
        <f t="shared" si="0"/>
        <v>123909</v>
      </c>
      <c r="F7" s="10">
        <f t="shared" si="0"/>
        <v>138778</v>
      </c>
      <c r="G7" s="10">
        <f t="shared" si="0"/>
        <v>60331</v>
      </c>
      <c r="H7" s="10">
        <f t="shared" si="0"/>
        <v>23521</v>
      </c>
      <c r="I7" s="10">
        <f t="shared" si="0"/>
        <v>49486</v>
      </c>
      <c r="J7" s="10">
        <f t="shared" si="0"/>
        <v>36744</v>
      </c>
      <c r="K7" s="10">
        <f t="shared" si="0"/>
        <v>94018</v>
      </c>
      <c r="L7" s="10">
        <f>SUM(B7:K7)</f>
        <v>724954</v>
      </c>
      <c r="M7" s="11"/>
    </row>
    <row r="8" spans="1:13" ht="17.25" customHeight="1">
      <c r="A8" s="12" t="s">
        <v>18</v>
      </c>
      <c r="B8" s="13">
        <f>B9+B10</f>
        <v>2420</v>
      </c>
      <c r="C8" s="13">
        <f aca="true" t="shared" si="1" ref="C8:K8">C9+C10</f>
        <v>3936</v>
      </c>
      <c r="D8" s="13">
        <f t="shared" si="1"/>
        <v>9351</v>
      </c>
      <c r="E8" s="13">
        <f t="shared" si="1"/>
        <v>8813</v>
      </c>
      <c r="F8" s="13">
        <f t="shared" si="1"/>
        <v>9441</v>
      </c>
      <c r="G8" s="13">
        <f t="shared" si="1"/>
        <v>4437</v>
      </c>
      <c r="H8" s="13">
        <f t="shared" si="1"/>
        <v>1523</v>
      </c>
      <c r="I8" s="13">
        <f t="shared" si="1"/>
        <v>2543</v>
      </c>
      <c r="J8" s="13">
        <f t="shared" si="1"/>
        <v>1815</v>
      </c>
      <c r="K8" s="13">
        <f t="shared" si="1"/>
        <v>5760</v>
      </c>
      <c r="L8" s="13">
        <f>SUM(B8:K8)</f>
        <v>50039</v>
      </c>
      <c r="M8"/>
    </row>
    <row r="9" spans="1:13" ht="17.25" customHeight="1">
      <c r="A9" s="14" t="s">
        <v>19</v>
      </c>
      <c r="B9" s="15">
        <v>2419</v>
      </c>
      <c r="C9" s="15">
        <v>3936</v>
      </c>
      <c r="D9" s="15">
        <v>9351</v>
      </c>
      <c r="E9" s="15">
        <v>8813</v>
      </c>
      <c r="F9" s="15">
        <v>9441</v>
      </c>
      <c r="G9" s="15">
        <v>4437</v>
      </c>
      <c r="H9" s="15">
        <v>1523</v>
      </c>
      <c r="I9" s="15">
        <v>2543</v>
      </c>
      <c r="J9" s="15">
        <v>1815</v>
      </c>
      <c r="K9" s="15">
        <v>5760</v>
      </c>
      <c r="L9" s="13">
        <f>SUM(B9:K9)</f>
        <v>50038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29313</v>
      </c>
      <c r="C11" s="15">
        <v>44920</v>
      </c>
      <c r="D11" s="15">
        <v>108227</v>
      </c>
      <c r="E11" s="15">
        <v>115096</v>
      </c>
      <c r="F11" s="15">
        <v>129337</v>
      </c>
      <c r="G11" s="15">
        <v>55894</v>
      </c>
      <c r="H11" s="15">
        <v>21998</v>
      </c>
      <c r="I11" s="15">
        <v>46943</v>
      </c>
      <c r="J11" s="15">
        <v>34929</v>
      </c>
      <c r="K11" s="15">
        <v>88258</v>
      </c>
      <c r="L11" s="13">
        <f>SUM(B11:K11)</f>
        <v>674915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1.18809649737556</v>
      </c>
      <c r="C15" s="22">
        <v>1.730615478417229</v>
      </c>
      <c r="D15" s="22">
        <v>1.984688573893121</v>
      </c>
      <c r="E15" s="22">
        <v>1.56881548701982</v>
      </c>
      <c r="F15" s="22">
        <v>1.514183938104256</v>
      </c>
      <c r="G15" s="22">
        <v>1.969854947434627</v>
      </c>
      <c r="H15" s="22">
        <v>1.994423810967311</v>
      </c>
      <c r="I15" s="22">
        <v>1.459335248236674</v>
      </c>
      <c r="J15" s="22">
        <v>2.010093017237388</v>
      </c>
      <c r="K15" s="22">
        <v>1.674382525894733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220653.81999999998</v>
      </c>
      <c r="C17" s="25">
        <f aca="true" t="shared" si="2" ref="C17:L17">C18+C19+C20+C21+C22</f>
        <v>268349.3</v>
      </c>
      <c r="D17" s="25">
        <f t="shared" si="2"/>
        <v>882963.59</v>
      </c>
      <c r="E17" s="25">
        <f t="shared" si="2"/>
        <v>744143.59</v>
      </c>
      <c r="F17" s="25">
        <f t="shared" si="2"/>
        <v>720354.56</v>
      </c>
      <c r="G17" s="25">
        <f t="shared" si="2"/>
        <v>450534.57999999996</v>
      </c>
      <c r="H17" s="25">
        <f t="shared" si="2"/>
        <v>197340.96</v>
      </c>
      <c r="I17" s="25">
        <f t="shared" si="2"/>
        <v>244127.97999999998</v>
      </c>
      <c r="J17" s="25">
        <f t="shared" si="2"/>
        <v>278964.88</v>
      </c>
      <c r="K17" s="25">
        <f t="shared" si="2"/>
        <v>477353.41000000003</v>
      </c>
      <c r="L17" s="25">
        <f t="shared" si="2"/>
        <v>4484786.67</v>
      </c>
      <c r="M17"/>
    </row>
    <row r="18" spans="1:13" ht="17.25" customHeight="1">
      <c r="A18" s="26" t="s">
        <v>25</v>
      </c>
      <c r="B18" s="33">
        <f aca="true" t="shared" si="3" ref="B18:K18">ROUND(B13*B7,2)</f>
        <v>182664.67</v>
      </c>
      <c r="C18" s="33">
        <f t="shared" si="3"/>
        <v>151531.77</v>
      </c>
      <c r="D18" s="33">
        <f t="shared" si="3"/>
        <v>434309.62</v>
      </c>
      <c r="E18" s="33">
        <f t="shared" si="3"/>
        <v>462874.46</v>
      </c>
      <c r="F18" s="33">
        <f t="shared" si="3"/>
        <v>458911.09</v>
      </c>
      <c r="G18" s="33">
        <f t="shared" si="3"/>
        <v>219224.75</v>
      </c>
      <c r="H18" s="33">
        <f t="shared" si="3"/>
        <v>94168.68</v>
      </c>
      <c r="I18" s="33">
        <f t="shared" si="3"/>
        <v>164555.8</v>
      </c>
      <c r="J18" s="33">
        <f t="shared" si="3"/>
        <v>131558.22</v>
      </c>
      <c r="K18" s="33">
        <f t="shared" si="3"/>
        <v>274842.82</v>
      </c>
      <c r="L18" s="33">
        <f>SUM(B18:K18)</f>
        <v>2574641.88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34358.58</v>
      </c>
      <c r="C19" s="33">
        <f t="shared" si="4"/>
        <v>110711.46</v>
      </c>
      <c r="D19" s="33">
        <f t="shared" si="4"/>
        <v>427659.72</v>
      </c>
      <c r="E19" s="33">
        <f t="shared" si="4"/>
        <v>263290.16</v>
      </c>
      <c r="F19" s="33">
        <f t="shared" si="4"/>
        <v>235964.71</v>
      </c>
      <c r="G19" s="33">
        <f t="shared" si="4"/>
        <v>212616.21</v>
      </c>
      <c r="H19" s="33">
        <f t="shared" si="4"/>
        <v>93643.58</v>
      </c>
      <c r="I19" s="33">
        <f t="shared" si="4"/>
        <v>75586.28</v>
      </c>
      <c r="J19" s="33">
        <f t="shared" si="4"/>
        <v>132886.04</v>
      </c>
      <c r="K19" s="33">
        <f t="shared" si="4"/>
        <v>185349.2</v>
      </c>
      <c r="L19" s="33">
        <f>SUM(B19:K19)</f>
        <v>1772065.94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750434.99</v>
      </c>
      <c r="C25" s="33">
        <f t="shared" si="5"/>
        <v>279051.6</v>
      </c>
      <c r="D25" s="33">
        <f t="shared" si="5"/>
        <v>824951.6</v>
      </c>
      <c r="E25" s="33">
        <f t="shared" si="5"/>
        <v>668373.8</v>
      </c>
      <c r="F25" s="33">
        <f t="shared" si="5"/>
        <v>466669.6</v>
      </c>
      <c r="G25" s="33">
        <f t="shared" si="5"/>
        <v>347923.2</v>
      </c>
      <c r="H25" s="33">
        <f t="shared" si="5"/>
        <v>258456.8</v>
      </c>
      <c r="I25" s="33">
        <f t="shared" si="5"/>
        <v>475952.92</v>
      </c>
      <c r="J25" s="33">
        <f t="shared" si="5"/>
        <v>661958</v>
      </c>
      <c r="K25" s="33">
        <f t="shared" si="5"/>
        <v>499956</v>
      </c>
      <c r="L25" s="33">
        <f aca="true" t="shared" si="6" ref="L25:L31">SUM(B25:K25)</f>
        <v>5233728.51</v>
      </c>
      <c r="M25"/>
    </row>
    <row r="26" spans="1:13" ht="18.75" customHeight="1">
      <c r="A26" s="27" t="s">
        <v>31</v>
      </c>
      <c r="B26" s="33">
        <f>B27+B28+B29+B30</f>
        <v>-10643.6</v>
      </c>
      <c r="C26" s="33">
        <f aca="true" t="shared" si="7" ref="C26:K26">C27+C28+C29+C30</f>
        <v>-17318.4</v>
      </c>
      <c r="D26" s="33">
        <f t="shared" si="7"/>
        <v>-41144.4</v>
      </c>
      <c r="E26" s="33">
        <f t="shared" si="7"/>
        <v>-38777.2</v>
      </c>
      <c r="F26" s="33">
        <f t="shared" si="7"/>
        <v>-41540.4</v>
      </c>
      <c r="G26" s="33">
        <f t="shared" si="7"/>
        <v>-19522.8</v>
      </c>
      <c r="H26" s="33">
        <f t="shared" si="7"/>
        <v>-6701.2</v>
      </c>
      <c r="I26" s="33">
        <f t="shared" si="7"/>
        <v>-19105.08</v>
      </c>
      <c r="J26" s="33">
        <f t="shared" si="7"/>
        <v>-7986</v>
      </c>
      <c r="K26" s="33">
        <f t="shared" si="7"/>
        <v>-25344</v>
      </c>
      <c r="L26" s="33">
        <f t="shared" si="6"/>
        <v>-228083.08000000002</v>
      </c>
      <c r="M26"/>
    </row>
    <row r="27" spans="1:13" s="36" customFormat="1" ht="18.75" customHeight="1">
      <c r="A27" s="34" t="s">
        <v>58</v>
      </c>
      <c r="B27" s="33">
        <f>-ROUND((B9)*$E$3,2)</f>
        <v>-10643.6</v>
      </c>
      <c r="C27" s="33">
        <f aca="true" t="shared" si="8" ref="C27:K27">-ROUND((C9)*$E$3,2)</f>
        <v>-17318.4</v>
      </c>
      <c r="D27" s="33">
        <f t="shared" si="8"/>
        <v>-41144.4</v>
      </c>
      <c r="E27" s="33">
        <f t="shared" si="8"/>
        <v>-38777.2</v>
      </c>
      <c r="F27" s="33">
        <f t="shared" si="8"/>
        <v>-41540.4</v>
      </c>
      <c r="G27" s="33">
        <f t="shared" si="8"/>
        <v>-19522.8</v>
      </c>
      <c r="H27" s="33">
        <f t="shared" si="8"/>
        <v>-6701.2</v>
      </c>
      <c r="I27" s="33">
        <f t="shared" si="8"/>
        <v>-11189.2</v>
      </c>
      <c r="J27" s="33">
        <f t="shared" si="8"/>
        <v>-7986</v>
      </c>
      <c r="K27" s="33">
        <f t="shared" si="8"/>
        <v>-25344</v>
      </c>
      <c r="L27" s="33">
        <f t="shared" si="6"/>
        <v>-220167.2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-5.63</v>
      </c>
      <c r="J29" s="17">
        <v>0</v>
      </c>
      <c r="K29" s="17">
        <v>0</v>
      </c>
      <c r="L29" s="33">
        <f t="shared" si="6"/>
        <v>-5.63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-7910.25</v>
      </c>
      <c r="J30" s="17">
        <v>0</v>
      </c>
      <c r="K30" s="17">
        <v>0</v>
      </c>
      <c r="L30" s="33">
        <f t="shared" si="6"/>
        <v>-7910.25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77</v>
      </c>
      <c r="B44" s="33">
        <v>761078.59</v>
      </c>
      <c r="C44" s="33">
        <v>296370</v>
      </c>
      <c r="D44" s="33">
        <v>866096</v>
      </c>
      <c r="E44" s="33">
        <v>707151</v>
      </c>
      <c r="F44" s="33">
        <v>508210</v>
      </c>
      <c r="G44" s="33">
        <v>367446</v>
      </c>
      <c r="H44" s="33">
        <v>265158</v>
      </c>
      <c r="I44" s="33">
        <v>495058</v>
      </c>
      <c r="J44" s="33">
        <v>669944</v>
      </c>
      <c r="K44" s="33">
        <v>525300</v>
      </c>
      <c r="L44" s="33">
        <f t="shared" si="10"/>
        <v>5461811.59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971088.8099999999</v>
      </c>
      <c r="C46" s="41">
        <f aca="true" t="shared" si="11" ref="C46:K46">IF(C17+C25+C38+C47&lt;0,0,C17+C25+C47)</f>
        <v>547400.8999999999</v>
      </c>
      <c r="D46" s="41">
        <f t="shared" si="11"/>
        <v>1707915.19</v>
      </c>
      <c r="E46" s="41">
        <f t="shared" si="11"/>
        <v>1412517.3900000001</v>
      </c>
      <c r="F46" s="41">
        <f t="shared" si="11"/>
        <v>1187024.1600000001</v>
      </c>
      <c r="G46" s="41">
        <f t="shared" si="11"/>
        <v>798457.78</v>
      </c>
      <c r="H46" s="41">
        <f t="shared" si="11"/>
        <v>455797.76</v>
      </c>
      <c r="I46" s="41">
        <f t="shared" si="11"/>
        <v>720080.8999999999</v>
      </c>
      <c r="J46" s="41">
        <f t="shared" si="11"/>
        <v>940922.88</v>
      </c>
      <c r="K46" s="41">
        <f t="shared" si="11"/>
        <v>977309.41</v>
      </c>
      <c r="L46" s="42">
        <f>SUM(B46:K46)</f>
        <v>9718515.180000002</v>
      </c>
      <c r="M46" s="54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971088.8100000003</v>
      </c>
      <c r="C52" s="41">
        <f aca="true" t="shared" si="13" ref="C52:J52">SUM(C53:C64)</f>
        <v>547400.9</v>
      </c>
      <c r="D52" s="41">
        <f t="shared" si="13"/>
        <v>1707915.18</v>
      </c>
      <c r="E52" s="41">
        <f t="shared" si="13"/>
        <v>1412517.4</v>
      </c>
      <c r="F52" s="41">
        <f t="shared" si="13"/>
        <v>1187024.16</v>
      </c>
      <c r="G52" s="41">
        <f t="shared" si="13"/>
        <v>798457.79</v>
      </c>
      <c r="H52" s="41">
        <f t="shared" si="13"/>
        <v>455797.75</v>
      </c>
      <c r="I52" s="41">
        <f>SUM(I53:I67)</f>
        <v>720080.89</v>
      </c>
      <c r="J52" s="41">
        <f t="shared" si="13"/>
        <v>940922.87</v>
      </c>
      <c r="K52" s="41">
        <f>SUM(K53:K66)</f>
        <v>977309.4</v>
      </c>
      <c r="L52" s="46">
        <f>SUM(B52:K52)</f>
        <v>9718515.15</v>
      </c>
      <c r="M52" s="40"/>
    </row>
    <row r="53" spans="1:13" ht="18.75" customHeight="1">
      <c r="A53" s="47" t="s">
        <v>51</v>
      </c>
      <c r="B53" s="33">
        <v>971088.8100000003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971088.8100000003</v>
      </c>
      <c r="M53" s="40"/>
    </row>
    <row r="54" spans="1:12" ht="18.75" customHeight="1">
      <c r="A54" s="47" t="s">
        <v>61</v>
      </c>
      <c r="B54" s="17">
        <v>0</v>
      </c>
      <c r="C54" s="48">
        <v>478822.4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478822.4</v>
      </c>
    </row>
    <row r="55" spans="1:12" ht="18.75" customHeight="1">
      <c r="A55" s="47" t="s">
        <v>62</v>
      </c>
      <c r="B55" s="17">
        <v>0</v>
      </c>
      <c r="C55" s="48">
        <v>68578.5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68578.5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1707915.18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1707915.18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1412517.4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1412517.4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1187024.16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1187024.16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798457.79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798457.79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455797.75</v>
      </c>
      <c r="I60" s="17">
        <v>0</v>
      </c>
      <c r="J60" s="17">
        <v>0</v>
      </c>
      <c r="K60" s="17">
        <v>0</v>
      </c>
      <c r="L60" s="46">
        <f t="shared" si="14"/>
        <v>455797.75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940922.87</v>
      </c>
      <c r="K62" s="17">
        <v>0</v>
      </c>
      <c r="L62" s="46">
        <f t="shared" si="14"/>
        <v>940922.87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629952</v>
      </c>
      <c r="L63" s="46">
        <f t="shared" si="14"/>
        <v>629952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347357.4</v>
      </c>
      <c r="L64" s="46">
        <f t="shared" si="14"/>
        <v>347357.4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74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720080.89</v>
      </c>
      <c r="J67" s="53">
        <v>0</v>
      </c>
      <c r="K67" s="53">
        <v>0</v>
      </c>
      <c r="L67" s="51">
        <v>80757.19</v>
      </c>
    </row>
    <row r="68" spans="1:12" ht="18" customHeight="1">
      <c r="A68" s="52" t="s">
        <v>75</v>
      </c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 t="s">
        <v>76</v>
      </c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2020-06-04T21:14:36Z</dcterms:modified>
  <cp:category/>
  <cp:version/>
  <cp:contentType/>
  <cp:contentStatus/>
</cp:coreProperties>
</file>