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<sst xmlns="http://schemas.openxmlformats.org/spreadsheetml/2006/main" count="80" uniqueCount="77">
  <si>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</si>
  <si>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</si>
  <si>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</si>
  <si>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</si>
  <si>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</si>
  <si>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</si>
  <si>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</si>
  <si>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</si>
  <si>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</si>
  <si>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</si>
  <si>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</si>
  <si>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</si>
  <si>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</si>
  <si>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</si>
  <si>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</si>
  <si>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</si>
  <si>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</si>
  <si>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</si>
  <si>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</si>
  <si>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</si>
  <si>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</si>
  <si>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</si>
  <si>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</si>
  <si>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</si>
  <si>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</si>
  <si>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</si>
  <si>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</si>
  <si>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</si>
  <si>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</si>
  <si>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</si>
  <si>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</si>
  <si>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</si>
  <si>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</si>
  <si>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</si>
  <si>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 Remuneração Bruta do Operador (4.1 + 4.2 + 4.3 + 4.4 + 4.5 + 4.6 + 4.7 + 4.8)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</si>
  <si>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</si>
  <si>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</si>
  <si>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</si>
  <si>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</si>
  <si>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</si>
  <si>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Valor Frota Não Disponibilizada</t>
  </si>
  <si>
    <t>4.7. Ajuste Frota Operante</t>
  </si>
  <si>
    <t>4.8.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</si>
  <si>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</si>
  <si>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</si>
  <si>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</si>
  <si>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</si>
  <si>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</si>
  <si>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</si>
  <si>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</si>
  <si>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</si>
  <si>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</si>
  <si>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</si>
  <si>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</si>
  <si>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</si>
  <si>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</si>
  <si>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 (1)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</si>
  <si>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</si>
  <si>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</si>
  <si>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</si>
  <si>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</si>
  <si>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</si>
  <si>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</si>
  <si>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</si>
  <si>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</si>
  <si>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</si>
  <si>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</si>
  <si>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</si>
  <si>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</si>
  <si>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</si>
  <si>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</si>
  <si>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</si>
  <si>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</si>
  <si>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Revisão de remuneração conforme portaria SMT.GAB. 087/20, período de 17/03 a 21/05/20; revisão de remuneraçãoARLA32, período de 17/03 a maio/20; revisão remuneração rede da madrugada, meses de abril e maio/20; e  revisão da frota acima da idade, dias 01 e 02/02/20.</t>
  </si>
  <si>
    <t xml:space="preserve">          (2) Revisão de remuneração do serviço atende, mês de outubro/19.</t>
  </si>
  <si>
    <t>OPERAÇÃO DE 01 A 30/06/20 - VENCIMENTO DE 08/06 A 07/07/20</t>
  </si>
  <si>
    <t>3. Fator de Transição na Remuneração (Cálculo diário)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</si>
</sst>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0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168" fontId="32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="70" zoomScaleNormal="70" zoomScalePageLayoutView="0" workbookViewId="0" topLeftCell="A1">
      <pane xSplit="1" ySplit="6" topLeftCell="J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" sqref="A15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1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23.25" customHeight="1">
      <c r="A3" s="2"/>
      <c r="B3" s="2"/>
      <c r="C3" s="3"/>
      <c r="E3" s="2"/>
      <c r="F3" s="2" t="s">
        <v>1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2" t="s">
        <v>2</v>
      </c>
      <c r="B4" s="62" t="s">
        <v>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 t="s">
        <v>4</v>
      </c>
    </row>
    <row r="5" spans="1:15" ht="42" customHeight="1">
      <c r="A5" s="62"/>
      <c r="B5" s="5" t="s">
        <v>5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5" t="s">
        <v>12</v>
      </c>
      <c r="L5" s="5" t="s">
        <v>12</v>
      </c>
      <c r="M5" s="5" t="s">
        <v>13</v>
      </c>
      <c r="N5" s="5" t="s">
        <v>14</v>
      </c>
      <c r="O5" s="62"/>
    </row>
    <row r="6" spans="1:15" ht="20.25" customHeight="1">
      <c r="A6" s="62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7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2"/>
    </row>
    <row r="7" spans="1:26" ht="18.75" customHeight="1">
      <c r="A7" s="8" t="s">
        <v>28</v>
      </c>
      <c r="B7" s="9">
        <f aca="true" t="shared" si="0" ref="B7:O7">B8+B11</f>
        <v>5416798</v>
      </c>
      <c r="C7" s="9">
        <f t="shared" si="0"/>
        <v>3698378</v>
      </c>
      <c r="D7" s="9">
        <f t="shared" si="0"/>
        <v>4360565</v>
      </c>
      <c r="E7" s="9">
        <f t="shared" si="0"/>
        <v>853146</v>
      </c>
      <c r="F7" s="9">
        <f t="shared" si="0"/>
        <v>2731107</v>
      </c>
      <c r="G7" s="9">
        <f t="shared" si="0"/>
        <v>4566093</v>
      </c>
      <c r="H7" s="9">
        <f t="shared" si="0"/>
        <v>727693</v>
      </c>
      <c r="I7" s="9">
        <f t="shared" si="0"/>
        <v>3641932</v>
      </c>
      <c r="J7" s="9">
        <f t="shared" si="0"/>
        <v>3361707</v>
      </c>
      <c r="K7" s="9">
        <f t="shared" si="0"/>
        <v>4857091</v>
      </c>
      <c r="L7" s="9">
        <f t="shared" si="0"/>
        <v>3798123</v>
      </c>
      <c r="M7" s="9">
        <f t="shared" si="0"/>
        <v>1503051</v>
      </c>
      <c r="N7" s="9">
        <f t="shared" si="0"/>
        <v>1015655</v>
      </c>
      <c r="O7" s="9">
        <f t="shared" si="0"/>
        <v>40531339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29</v>
      </c>
      <c r="B8" s="11">
        <f aca="true" t="shared" si="1" ref="B8:O8">B9+B10</f>
        <v>273362</v>
      </c>
      <c r="C8" s="11">
        <f t="shared" si="1"/>
        <v>229498</v>
      </c>
      <c r="D8" s="11">
        <f t="shared" si="1"/>
        <v>197370</v>
      </c>
      <c r="E8" s="11">
        <f t="shared" si="1"/>
        <v>31340</v>
      </c>
      <c r="F8" s="11">
        <f t="shared" si="1"/>
        <v>116975</v>
      </c>
      <c r="G8" s="11">
        <f t="shared" si="1"/>
        <v>212376</v>
      </c>
      <c r="H8" s="11">
        <f t="shared" si="1"/>
        <v>38231</v>
      </c>
      <c r="I8" s="11">
        <f t="shared" si="1"/>
        <v>223213</v>
      </c>
      <c r="J8" s="11">
        <f t="shared" si="1"/>
        <v>190649</v>
      </c>
      <c r="K8" s="11">
        <f t="shared" si="1"/>
        <v>183553</v>
      </c>
      <c r="L8" s="11">
        <f t="shared" si="1"/>
        <v>155190</v>
      </c>
      <c r="M8" s="11">
        <f t="shared" si="1"/>
        <v>63551</v>
      </c>
      <c r="N8" s="11">
        <f t="shared" si="1"/>
        <v>58631</v>
      </c>
      <c r="O8" s="11">
        <f t="shared" si="1"/>
        <v>1973939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30</v>
      </c>
      <c r="B9" s="11">
        <v>273362</v>
      </c>
      <c r="C9" s="11">
        <v>229498</v>
      </c>
      <c r="D9" s="11">
        <v>197370</v>
      </c>
      <c r="E9" s="11">
        <v>31340</v>
      </c>
      <c r="F9" s="11">
        <v>116975</v>
      </c>
      <c r="G9" s="11">
        <v>212376</v>
      </c>
      <c r="H9" s="11">
        <v>38048</v>
      </c>
      <c r="I9" s="11">
        <v>223181</v>
      </c>
      <c r="J9" s="11">
        <v>190649</v>
      </c>
      <c r="K9" s="11">
        <v>183460</v>
      </c>
      <c r="L9" s="11">
        <v>155187</v>
      </c>
      <c r="M9" s="11">
        <v>63487</v>
      </c>
      <c r="N9" s="11">
        <v>58631</v>
      </c>
      <c r="O9" s="11">
        <f>SUM(B9:N9)</f>
        <v>1973564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183</v>
      </c>
      <c r="I10" s="13">
        <v>32</v>
      </c>
      <c r="J10" s="13">
        <v>0</v>
      </c>
      <c r="K10" s="13">
        <v>93</v>
      </c>
      <c r="L10" s="13">
        <v>3</v>
      </c>
      <c r="M10" s="13">
        <v>64</v>
      </c>
      <c r="N10" s="13">
        <v>0</v>
      </c>
      <c r="O10" s="11">
        <f>SUM(B10:N10)</f>
        <v>375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32</v>
      </c>
      <c r="B11" s="13">
        <v>5143436</v>
      </c>
      <c r="C11" s="13">
        <v>3468880</v>
      </c>
      <c r="D11" s="13">
        <v>4163195</v>
      </c>
      <c r="E11" s="13">
        <v>821806</v>
      </c>
      <c r="F11" s="13">
        <v>2614132</v>
      </c>
      <c r="G11" s="13">
        <v>4353717</v>
      </c>
      <c r="H11" s="13">
        <v>689462</v>
      </c>
      <c r="I11" s="13">
        <v>3418719</v>
      </c>
      <c r="J11" s="13">
        <v>3171058</v>
      </c>
      <c r="K11" s="13">
        <v>4673538</v>
      </c>
      <c r="L11" s="13">
        <v>3642933</v>
      </c>
      <c r="M11" s="13">
        <v>1439500</v>
      </c>
      <c r="N11" s="13">
        <v>957024</v>
      </c>
      <c r="O11" s="11">
        <f>SUM(B11:N11)</f>
        <v>38557400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33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76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B18+B19+B20+B21+B22+B23+B24+B25</f>
        <v>25219767.919999998</v>
      </c>
      <c r="C17" s="24">
        <f aca="true" t="shared" si="2" ref="C17:N17">C18+C19+C20+C21+C22+C23+C24+C25</f>
        <v>19212281.53</v>
      </c>
      <c r="D17" s="24">
        <f t="shared" si="2"/>
        <v>15778410.429999998</v>
      </c>
      <c r="E17" s="24">
        <f t="shared" si="2"/>
        <v>4630829.92</v>
      </c>
      <c r="F17" s="24">
        <f t="shared" si="2"/>
        <v>16746484.330000002</v>
      </c>
      <c r="G17" s="24">
        <f t="shared" si="2"/>
        <v>24372052.05</v>
      </c>
      <c r="H17" s="24">
        <f t="shared" si="2"/>
        <v>4835751.700000001</v>
      </c>
      <c r="I17" s="24">
        <f t="shared" si="2"/>
        <v>18088852.14</v>
      </c>
      <c r="J17" s="24">
        <f t="shared" si="2"/>
        <v>17454502.62</v>
      </c>
      <c r="K17" s="24">
        <f t="shared" si="2"/>
        <v>22695847.48</v>
      </c>
      <c r="L17" s="24">
        <f t="shared" si="2"/>
        <v>20291639.66</v>
      </c>
      <c r="M17" s="24">
        <f t="shared" si="2"/>
        <v>9318808.559999999</v>
      </c>
      <c r="N17" s="24">
        <f t="shared" si="2"/>
        <v>5741687.7700000005</v>
      </c>
      <c r="O17" s="24">
        <f>O18+O19+O20+O21+O22+O23+O24+O25</f>
        <v>204386916.10999998</v>
      </c>
      <c r="Q17" s="25"/>
      <c r="R17" s="25"/>
      <c r="S17" s="25"/>
      <c r="T17" s="25"/>
      <c r="U17" s="25"/>
      <c r="V17" s="25"/>
      <c r="W17" s="25"/>
    </row>
    <row r="18" spans="1:15" ht="18.75" customHeight="1">
      <c r="A18" s="26" t="s">
        <v>35</v>
      </c>
      <c r="B18" s="27">
        <f aca="true" t="shared" si="3" ref="B18:N18">ROUND(B13*B7,2)</f>
        <v>12102210.09</v>
      </c>
      <c r="C18" s="27">
        <f t="shared" si="3"/>
        <v>8534007.24</v>
      </c>
      <c r="D18" s="27">
        <f t="shared" si="3"/>
        <v>8822295.11</v>
      </c>
      <c r="E18" s="27">
        <f t="shared" si="3"/>
        <v>2952823.62</v>
      </c>
      <c r="F18" s="27">
        <f t="shared" si="3"/>
        <v>6402261.03</v>
      </c>
      <c r="G18" s="27">
        <f t="shared" si="3"/>
        <v>8799317.82</v>
      </c>
      <c r="H18" s="27">
        <f t="shared" si="3"/>
        <v>1880285.94</v>
      </c>
      <c r="I18" s="27">
        <f t="shared" si="3"/>
        <v>8337110.73</v>
      </c>
      <c r="J18" s="27">
        <f t="shared" si="3"/>
        <v>7745709.1</v>
      </c>
      <c r="K18" s="27">
        <f t="shared" si="3"/>
        <v>10585544.13</v>
      </c>
      <c r="L18" s="27">
        <f t="shared" si="3"/>
        <v>9420864.29</v>
      </c>
      <c r="M18" s="27">
        <f t="shared" si="3"/>
        <v>4306992.64</v>
      </c>
      <c r="N18" s="27">
        <f t="shared" si="3"/>
        <v>2630140.19</v>
      </c>
      <c r="O18" s="27">
        <f aca="true" t="shared" si="4" ref="O18:O25">SUM(B18:N18)</f>
        <v>92519561.92999999</v>
      </c>
    </row>
    <row r="19" spans="1:23" ht="18.75" customHeight="1">
      <c r="A19" s="26" t="s">
        <v>36</v>
      </c>
      <c r="B19" s="27">
        <v>11351377.11</v>
      </c>
      <c r="C19" s="27">
        <v>9139213.03</v>
      </c>
      <c r="D19" s="27">
        <v>6514950.759999999</v>
      </c>
      <c r="E19" s="27">
        <v>1384145.6900000002</v>
      </c>
      <c r="F19" s="27">
        <v>9713198.34</v>
      </c>
      <c r="G19" s="27">
        <v>14794618.709999999</v>
      </c>
      <c r="H19" s="27">
        <v>2897328.6900000004</v>
      </c>
      <c r="I19" s="27">
        <v>8467363.569999998</v>
      </c>
      <c r="J19" s="27">
        <v>8669865.850000001</v>
      </c>
      <c r="K19" s="27">
        <v>10390297.09</v>
      </c>
      <c r="L19" s="27">
        <v>9235645.480000002</v>
      </c>
      <c r="M19" s="27">
        <v>4015074.5999999996</v>
      </c>
      <c r="N19" s="27">
        <v>2755031.6199999996</v>
      </c>
      <c r="O19" s="27">
        <f t="shared" si="4"/>
        <v>99328110.54</v>
      </c>
      <c r="W19" s="28"/>
    </row>
    <row r="20" spans="1:15" ht="18.75" customHeight="1">
      <c r="A20" s="26" t="s">
        <v>37</v>
      </c>
      <c r="B20" s="27">
        <v>1057009.4800000002</v>
      </c>
      <c r="C20" s="27">
        <v>786693.95</v>
      </c>
      <c r="D20" s="27">
        <v>335547.33000000013</v>
      </c>
      <c r="E20" s="27">
        <v>164484.07999999993</v>
      </c>
      <c r="F20" s="27">
        <v>442137.3199999999</v>
      </c>
      <c r="G20" s="27">
        <v>669337.1499999998</v>
      </c>
      <c r="H20" s="27">
        <v>134929.61000000002</v>
      </c>
      <c r="I20" s="27">
        <v>467148.5899999999</v>
      </c>
      <c r="J20" s="27">
        <v>670875.0700000004</v>
      </c>
      <c r="K20" s="27">
        <v>1025885.1600000001</v>
      </c>
      <c r="L20" s="27">
        <v>914794.95</v>
      </c>
      <c r="M20" s="27">
        <v>364458.2799999999</v>
      </c>
      <c r="N20" s="27">
        <v>194468.89999999997</v>
      </c>
      <c r="O20" s="27">
        <f t="shared" si="4"/>
        <v>7227769.870000001</v>
      </c>
    </row>
    <row r="21" spans="1:15" ht="18.75" customHeight="1">
      <c r="A21" s="26" t="s">
        <v>38</v>
      </c>
      <c r="B21" s="27">
        <v>82079.14000000001</v>
      </c>
      <c r="C21" s="27">
        <v>82079.14000000001</v>
      </c>
      <c r="D21" s="27">
        <v>0</v>
      </c>
      <c r="E21" s="27">
        <v>0</v>
      </c>
      <c r="F21" s="27">
        <v>41039.57000000001</v>
      </c>
      <c r="G21" s="27">
        <v>41039.57000000001</v>
      </c>
      <c r="H21" s="27">
        <v>0</v>
      </c>
      <c r="I21" s="27">
        <v>0</v>
      </c>
      <c r="J21" s="27">
        <v>0</v>
      </c>
      <c r="K21" s="27">
        <v>41039.57000000001</v>
      </c>
      <c r="L21" s="27">
        <v>41039.57000000001</v>
      </c>
      <c r="M21" s="27">
        <v>0</v>
      </c>
      <c r="N21" s="27">
        <v>41039.57000000001</v>
      </c>
      <c r="O21" s="27">
        <f t="shared" si="4"/>
        <v>369356.13000000006</v>
      </c>
    </row>
    <row r="22" spans="1:15" ht="18.75" customHeight="1">
      <c r="A22" s="26" t="s">
        <v>39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f t="shared" si="4"/>
        <v>0</v>
      </c>
    </row>
    <row r="23" spans="1:26" ht="18.75" customHeight="1">
      <c r="A23" s="26" t="s">
        <v>40</v>
      </c>
      <c r="B23" s="27">
        <v>-6472.259999999999</v>
      </c>
      <c r="C23" s="27">
        <v>-10014.27</v>
      </c>
      <c r="D23" s="27">
        <v>-21665.18</v>
      </c>
      <c r="E23" s="27">
        <v>-445.61999999999995</v>
      </c>
      <c r="F23" s="27">
        <v>-22773.010000000002</v>
      </c>
      <c r="G23" s="27">
        <v>-12764.01</v>
      </c>
      <c r="H23" s="27">
        <v>-10268.740000000002</v>
      </c>
      <c r="I23" s="27">
        <v>-8027.4</v>
      </c>
      <c r="J23" s="27">
        <v>-22973.76</v>
      </c>
      <c r="K23" s="27">
        <v>-773.6300000000001</v>
      </c>
      <c r="L23" s="27">
        <v>-863.17</v>
      </c>
      <c r="M23" s="27">
        <v>-1130.08</v>
      </c>
      <c r="N23" s="27">
        <v>-474.80999999999995</v>
      </c>
      <c r="O23" s="27">
        <f t="shared" si="4"/>
        <v>-118645.94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41</v>
      </c>
      <c r="B24" s="27">
        <v>-399664.5</v>
      </c>
      <c r="C24" s="27">
        <v>-290735.04</v>
      </c>
      <c r="D24" s="27">
        <v>-256056</v>
      </c>
      <c r="E24" s="27">
        <v>-75427.02000000002</v>
      </c>
      <c r="F24" s="27">
        <v>-266472.32</v>
      </c>
      <c r="G24" s="27">
        <v>-359675.7</v>
      </c>
      <c r="H24" s="27">
        <v>-66523.8</v>
      </c>
      <c r="I24" s="27">
        <v>-273775.94999999995</v>
      </c>
      <c r="J24" s="27">
        <v>-274220.64</v>
      </c>
      <c r="K24" s="27">
        <v>-338363.24</v>
      </c>
      <c r="L24" s="27">
        <v>-317608.29</v>
      </c>
      <c r="M24" s="27">
        <v>-137617.48</v>
      </c>
      <c r="N24" s="27">
        <v>-97021.2</v>
      </c>
      <c r="O24" s="27">
        <f t="shared" si="4"/>
        <v>-3153161.18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42</v>
      </c>
      <c r="B25" s="27">
        <v>1033228.86</v>
      </c>
      <c r="C25" s="27">
        <v>971037.4800000001</v>
      </c>
      <c r="D25" s="27">
        <v>383338.41</v>
      </c>
      <c r="E25" s="27">
        <v>205249.16999999995</v>
      </c>
      <c r="F25" s="27">
        <v>437093.40000000014</v>
      </c>
      <c r="G25" s="27">
        <v>440178.51</v>
      </c>
      <c r="H25" s="27">
        <v>0</v>
      </c>
      <c r="I25" s="27">
        <v>1099032.6</v>
      </c>
      <c r="J25" s="27">
        <v>665247.0000000002</v>
      </c>
      <c r="K25" s="27">
        <v>992218.4000000001</v>
      </c>
      <c r="L25" s="27">
        <v>997766.8299999998</v>
      </c>
      <c r="M25" s="27">
        <v>771030.6000000001</v>
      </c>
      <c r="N25" s="27">
        <v>218503.5</v>
      </c>
      <c r="O25" s="27">
        <f t="shared" si="4"/>
        <v>8213924.76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9"/>
      <c r="B26" s="16"/>
      <c r="C26" s="1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5" ht="18.75" customHeight="1">
      <c r="A27" s="14" t="s">
        <v>43</v>
      </c>
      <c r="B27" s="27">
        <f aca="true" t="shared" si="5" ref="B27:O27">+B28+B30+B41+B42+B45-B46</f>
        <v>-745191.0700000001</v>
      </c>
      <c r="C27" s="27">
        <f>+C28+C30+C41+C42+C45-C46</f>
        <v>-816592.9</v>
      </c>
      <c r="D27" s="27">
        <f t="shared" si="5"/>
        <v>-724077.05</v>
      </c>
      <c r="E27" s="27">
        <f t="shared" si="5"/>
        <v>-25498.68</v>
      </c>
      <c r="F27" s="27">
        <f t="shared" si="5"/>
        <v>-375421.82</v>
      </c>
      <c r="G27" s="27">
        <f t="shared" si="5"/>
        <v>-765723.0000000001</v>
      </c>
      <c r="H27" s="27">
        <f t="shared" si="5"/>
        <v>-20468.01000000001</v>
      </c>
      <c r="I27" s="27">
        <f t="shared" si="5"/>
        <v>-598230.0599999999</v>
      </c>
      <c r="J27" s="27">
        <f t="shared" si="5"/>
        <v>-682865.78</v>
      </c>
      <c r="K27" s="27">
        <f t="shared" si="5"/>
        <v>-400016.49</v>
      </c>
      <c r="L27" s="27">
        <f t="shared" si="5"/>
        <v>-322904.46</v>
      </c>
      <c r="M27" s="27">
        <f t="shared" si="5"/>
        <v>-139737.13999999998</v>
      </c>
      <c r="N27" s="27">
        <f t="shared" si="5"/>
        <v>-245503.84</v>
      </c>
      <c r="O27" s="27">
        <f t="shared" si="5"/>
        <v>-5862230.300000001</v>
      </c>
    </row>
    <row r="28" spans="1:15" ht="18.75" customHeight="1">
      <c r="A28" s="26" t="s">
        <v>44</v>
      </c>
      <c r="B28" s="32">
        <f>+B29</f>
        <v>-1202792.8</v>
      </c>
      <c r="C28" s="32">
        <f>+C29</f>
        <v>-1009791.2</v>
      </c>
      <c r="D28" s="32">
        <f aca="true" t="shared" si="6" ref="D28:O28">+D29</f>
        <v>-868428</v>
      </c>
      <c r="E28" s="32">
        <f t="shared" si="6"/>
        <v>-137896</v>
      </c>
      <c r="F28" s="32">
        <f t="shared" si="6"/>
        <v>-514690</v>
      </c>
      <c r="G28" s="32">
        <f t="shared" si="6"/>
        <v>-934454.4</v>
      </c>
      <c r="H28" s="32">
        <f t="shared" si="6"/>
        <v>-167411.2</v>
      </c>
      <c r="I28" s="32">
        <f t="shared" si="6"/>
        <v>-981996.4</v>
      </c>
      <c r="J28" s="32">
        <f t="shared" si="6"/>
        <v>-838855.6</v>
      </c>
      <c r="K28" s="32">
        <f t="shared" si="6"/>
        <v>-807224</v>
      </c>
      <c r="L28" s="32">
        <f t="shared" si="6"/>
        <v>-682822.8</v>
      </c>
      <c r="M28" s="32">
        <f t="shared" si="6"/>
        <v>-279342.8</v>
      </c>
      <c r="N28" s="32">
        <f t="shared" si="6"/>
        <v>-257976.4</v>
      </c>
      <c r="O28" s="32">
        <f t="shared" si="6"/>
        <v>-8683681.600000001</v>
      </c>
    </row>
    <row r="29" spans="1:26" ht="18.75" customHeight="1">
      <c r="A29" s="29" t="s">
        <v>45</v>
      </c>
      <c r="B29" s="16">
        <f>ROUND((-B9)*$G$3,2)</f>
        <v>-1202792.8</v>
      </c>
      <c r="C29" s="16">
        <f aca="true" t="shared" si="7" ref="C29:N29">ROUND((-C9)*$G$3,2)</f>
        <v>-1009791.2</v>
      </c>
      <c r="D29" s="16">
        <f t="shared" si="7"/>
        <v>-868428</v>
      </c>
      <c r="E29" s="16">
        <f t="shared" si="7"/>
        <v>-137896</v>
      </c>
      <c r="F29" s="16">
        <f t="shared" si="7"/>
        <v>-514690</v>
      </c>
      <c r="G29" s="16">
        <f t="shared" si="7"/>
        <v>-934454.4</v>
      </c>
      <c r="H29" s="16">
        <f t="shared" si="7"/>
        <v>-167411.2</v>
      </c>
      <c r="I29" s="16">
        <f t="shared" si="7"/>
        <v>-981996.4</v>
      </c>
      <c r="J29" s="16">
        <f t="shared" si="7"/>
        <v>-838855.6</v>
      </c>
      <c r="K29" s="16">
        <f t="shared" si="7"/>
        <v>-807224</v>
      </c>
      <c r="L29" s="16">
        <f t="shared" si="7"/>
        <v>-682822.8</v>
      </c>
      <c r="M29" s="16">
        <f t="shared" si="7"/>
        <v>-279342.8</v>
      </c>
      <c r="N29" s="16">
        <f t="shared" si="7"/>
        <v>-257976.4</v>
      </c>
      <c r="O29" s="33">
        <f aca="true" t="shared" si="8" ref="O29:O46">SUM(B29:N29)</f>
        <v>-8683681.600000001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46</v>
      </c>
      <c r="B30" s="32">
        <f>SUM(B31:B39)</f>
        <v>0</v>
      </c>
      <c r="C30" s="32">
        <f aca="true" t="shared" si="9" ref="C30:O30">SUM(C31:C39)</f>
        <v>0</v>
      </c>
      <c r="D30" s="32">
        <f t="shared" si="9"/>
        <v>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9"/>
        <v>0</v>
      </c>
      <c r="O30" s="32">
        <f t="shared" si="9"/>
        <v>0</v>
      </c>
    </row>
    <row r="31" spans="1:26" ht="18.75" customHeight="1">
      <c r="A31" s="29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8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9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8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9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9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9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644000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8"/>
        <v>644000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-644000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8"/>
        <v>-644000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54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56</v>
      </c>
      <c r="B41" s="36">
        <v>439197.95</v>
      </c>
      <c r="C41" s="36">
        <v>188291.69999999998</v>
      </c>
      <c r="D41" s="36">
        <v>161580.25999999998</v>
      </c>
      <c r="E41" s="36">
        <v>111492.03</v>
      </c>
      <c r="F41" s="36">
        <v>241965.72</v>
      </c>
      <c r="G41" s="36">
        <v>162102.31</v>
      </c>
      <c r="H41" s="36">
        <v>146943.19</v>
      </c>
      <c r="I41" s="36">
        <v>381998.91</v>
      </c>
      <c r="J41" s="36">
        <v>162644.11000000002</v>
      </c>
      <c r="K41" s="36">
        <v>382815.54</v>
      </c>
      <c r="L41" s="36">
        <v>357202.45</v>
      </c>
      <c r="M41" s="36">
        <v>130783.57</v>
      </c>
      <c r="N41" s="36">
        <v>26214.4</v>
      </c>
      <c r="O41" s="34">
        <f t="shared" si="8"/>
        <v>2893232.14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57</v>
      </c>
      <c r="B42" s="36">
        <v>18403.78</v>
      </c>
      <c r="C42" s="36">
        <v>4906.6</v>
      </c>
      <c r="D42" s="36">
        <v>-17229.31</v>
      </c>
      <c r="E42" s="36">
        <v>905.29</v>
      </c>
      <c r="F42" s="36">
        <v>-102697.54</v>
      </c>
      <c r="G42" s="36">
        <v>6629.09</v>
      </c>
      <c r="H42" s="36">
        <v>0</v>
      </c>
      <c r="I42" s="36">
        <v>1767.43</v>
      </c>
      <c r="J42" s="36">
        <v>-6654.29</v>
      </c>
      <c r="K42" s="36">
        <v>24391.97</v>
      </c>
      <c r="L42" s="36">
        <v>2715.89</v>
      </c>
      <c r="M42" s="36">
        <v>8822.09</v>
      </c>
      <c r="N42" s="36">
        <v>-13741.84</v>
      </c>
      <c r="O42" s="34">
        <f t="shared" si="8"/>
        <v>-71780.84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/>
      <c r="L43" s="36"/>
      <c r="M43" s="36"/>
      <c r="N43" s="36"/>
      <c r="O43" s="34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58</v>
      </c>
      <c r="B44" s="37">
        <f aca="true" t="shared" si="10" ref="B44:N44">+B17+B27</f>
        <v>24474576.849999998</v>
      </c>
      <c r="C44" s="37">
        <f t="shared" si="10"/>
        <v>18395688.630000003</v>
      </c>
      <c r="D44" s="37">
        <f t="shared" si="10"/>
        <v>15054333.379999997</v>
      </c>
      <c r="E44" s="37">
        <f t="shared" si="10"/>
        <v>4605331.24</v>
      </c>
      <c r="F44" s="37">
        <f t="shared" si="10"/>
        <v>16371062.510000002</v>
      </c>
      <c r="G44" s="37">
        <f t="shared" si="10"/>
        <v>23606329.05</v>
      </c>
      <c r="H44" s="37">
        <f t="shared" si="10"/>
        <v>4815283.690000001</v>
      </c>
      <c r="I44" s="37">
        <f t="shared" si="10"/>
        <v>17490622.080000002</v>
      </c>
      <c r="J44" s="37">
        <f t="shared" si="10"/>
        <v>16771636.840000002</v>
      </c>
      <c r="K44" s="37">
        <f t="shared" si="10"/>
        <v>22295830.990000002</v>
      </c>
      <c r="L44" s="37">
        <f t="shared" si="10"/>
        <v>19968735.2</v>
      </c>
      <c r="M44" s="37">
        <f t="shared" si="10"/>
        <v>9179071.419999998</v>
      </c>
      <c r="N44" s="37">
        <f t="shared" si="10"/>
        <v>5496183.930000001</v>
      </c>
      <c r="O44" s="37">
        <f>SUM(B44:N44)</f>
        <v>198524685.80999997</v>
      </c>
      <c r="P44"/>
      <c r="Q44" s="38"/>
      <c r="R44"/>
      <c r="S44"/>
      <c r="T44"/>
      <c r="U44"/>
      <c r="V44"/>
      <c r="W44"/>
      <c r="X44"/>
      <c r="Y44"/>
      <c r="Z44"/>
    </row>
    <row r="45" spans="1:19" ht="18.75" customHeight="1">
      <c r="A45" s="39" t="s">
        <v>59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16">
        <f t="shared" si="8"/>
        <v>0</v>
      </c>
      <c r="P45"/>
      <c r="Q45" s="38"/>
      <c r="R45"/>
      <c r="S45"/>
    </row>
    <row r="46" spans="1:19" ht="18.75" customHeight="1">
      <c r="A46" s="39" t="s">
        <v>60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8"/>
        <v>0</v>
      </c>
      <c r="P46"/>
      <c r="Q46"/>
      <c r="R46"/>
      <c r="S46"/>
    </row>
    <row r="47" spans="1:19" ht="15.75">
      <c r="A47" s="40"/>
      <c r="B47" s="41"/>
      <c r="C47" s="41"/>
      <c r="D47" s="42"/>
      <c r="E47" s="42"/>
      <c r="F47" s="42"/>
      <c r="G47" s="42"/>
      <c r="H47" s="42"/>
      <c r="I47" s="41"/>
      <c r="J47" s="42"/>
      <c r="K47" s="42"/>
      <c r="L47" s="42"/>
      <c r="M47" s="42"/>
      <c r="N47" s="42"/>
      <c r="O47" s="43"/>
      <c r="P47" s="44"/>
      <c r="Q47"/>
      <c r="R47" s="38"/>
      <c r="S47"/>
    </row>
    <row r="48" spans="1:19" ht="12.75" customHeight="1">
      <c r="A48" s="45"/>
      <c r="B48" s="46"/>
      <c r="C48" s="46"/>
      <c r="D48" s="47"/>
      <c r="E48" s="47"/>
      <c r="F48" s="47"/>
      <c r="G48" s="47"/>
      <c r="H48" s="47"/>
      <c r="I48" s="46"/>
      <c r="J48" s="47"/>
      <c r="K48" s="47"/>
      <c r="L48" s="47"/>
      <c r="M48" s="47"/>
      <c r="N48" s="47"/>
      <c r="O48" s="48"/>
      <c r="P48" s="44"/>
      <c r="Q48"/>
      <c r="R48" s="38"/>
      <c r="S48"/>
    </row>
    <row r="49" spans="1:17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Q49"/>
    </row>
    <row r="50" spans="1:17" ht="18.75" customHeight="1">
      <c r="A50" s="14" t="s">
        <v>61</v>
      </c>
      <c r="B50" s="52">
        <f aca="true" t="shared" si="11" ref="B50:O50">SUM(B51:B61)</f>
        <v>24474576.830000002</v>
      </c>
      <c r="C50" s="52">
        <f t="shared" si="11"/>
        <v>18395688.61</v>
      </c>
      <c r="D50" s="52">
        <f t="shared" si="11"/>
        <v>15054333.34</v>
      </c>
      <c r="E50" s="52">
        <f t="shared" si="11"/>
        <v>4605331.2299999995</v>
      </c>
      <c r="F50" s="52">
        <f t="shared" si="11"/>
        <v>16371062.540000003</v>
      </c>
      <c r="G50" s="52">
        <f t="shared" si="11"/>
        <v>23606329.130000003</v>
      </c>
      <c r="H50" s="52">
        <f t="shared" si="11"/>
        <v>4815283.709999999</v>
      </c>
      <c r="I50" s="52">
        <f t="shared" si="11"/>
        <v>17490622.03</v>
      </c>
      <c r="J50" s="52">
        <f t="shared" si="11"/>
        <v>16771636.779999997</v>
      </c>
      <c r="K50" s="52">
        <f t="shared" si="11"/>
        <v>22295831.02</v>
      </c>
      <c r="L50" s="52">
        <f t="shared" si="11"/>
        <v>19968735.18</v>
      </c>
      <c r="M50" s="52">
        <f t="shared" si="11"/>
        <v>9179071.430000002</v>
      </c>
      <c r="N50" s="52">
        <f t="shared" si="11"/>
        <v>5496183.9399999995</v>
      </c>
      <c r="O50" s="37">
        <f t="shared" si="11"/>
        <v>198524685.77000004</v>
      </c>
      <c r="Q50"/>
    </row>
    <row r="51" spans="1:18" ht="18.75" customHeight="1">
      <c r="A51" s="26" t="s">
        <v>62</v>
      </c>
      <c r="B51" s="52">
        <v>19822204.560000002</v>
      </c>
      <c r="C51" s="52">
        <v>13519797.95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7">
        <f>SUM(B51:N51)</f>
        <v>33342002.51</v>
      </c>
      <c r="P51"/>
      <c r="Q51"/>
      <c r="R51" s="38"/>
    </row>
    <row r="52" spans="1:16" ht="18.75" customHeight="1">
      <c r="A52" s="26" t="s">
        <v>63</v>
      </c>
      <c r="B52" s="52">
        <v>4652372.27</v>
      </c>
      <c r="C52" s="52">
        <v>4875890.66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aca="true" t="shared" si="12" ref="O52:O61">SUM(B52:N52)</f>
        <v>9528262.93</v>
      </c>
      <c r="P52"/>
    </row>
    <row r="53" spans="1:17" ht="18.75" customHeight="1">
      <c r="A53" s="26" t="s">
        <v>64</v>
      </c>
      <c r="B53" s="53">
        <v>0</v>
      </c>
      <c r="C53" s="53">
        <v>0</v>
      </c>
      <c r="D53" s="32">
        <v>15054333.34</v>
      </c>
      <c r="E53" s="53">
        <v>0</v>
      </c>
      <c r="F53" s="53">
        <v>0</v>
      </c>
      <c r="G53" s="53">
        <v>0</v>
      </c>
      <c r="H53" s="52">
        <v>4815283.709999999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2"/>
        <v>19869617.049999997</v>
      </c>
      <c r="Q53"/>
    </row>
    <row r="54" spans="1:18" ht="18.75" customHeight="1">
      <c r="A54" s="26" t="s">
        <v>65</v>
      </c>
      <c r="B54" s="53">
        <v>0</v>
      </c>
      <c r="C54" s="53">
        <v>0</v>
      </c>
      <c r="D54" s="53">
        <v>0</v>
      </c>
      <c r="E54" s="32">
        <v>4605331.2299999995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2"/>
        <v>4605331.2299999995</v>
      </c>
      <c r="R54"/>
    </row>
    <row r="55" spans="1:19" ht="18.75" customHeight="1">
      <c r="A55" s="26" t="s">
        <v>66</v>
      </c>
      <c r="B55" s="53">
        <v>0</v>
      </c>
      <c r="C55" s="53">
        <v>0</v>
      </c>
      <c r="D55" s="53">
        <v>0</v>
      </c>
      <c r="E55" s="53">
        <v>0</v>
      </c>
      <c r="F55" s="32">
        <v>16371062.540000003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2">
        <f t="shared" si="12"/>
        <v>16371062.540000003</v>
      </c>
      <c r="S55"/>
    </row>
    <row r="56" spans="1:20" ht="18.75" customHeight="1">
      <c r="A56" s="26" t="s">
        <v>67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2">
        <v>23606329.130000003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2"/>
        <v>23606329.130000003</v>
      </c>
      <c r="T56"/>
    </row>
    <row r="57" spans="1:21" ht="18.75" customHeight="1">
      <c r="A57" s="26" t="s">
        <v>68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2">
        <v>17490622.03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12"/>
        <v>17490622.03</v>
      </c>
      <c r="U57"/>
    </row>
    <row r="58" spans="1:22" ht="18.75" customHeight="1">
      <c r="A58" s="26" t="s">
        <v>69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32">
        <v>16771636.779999997</v>
      </c>
      <c r="K58" s="53">
        <v>0</v>
      </c>
      <c r="L58" s="53">
        <v>0</v>
      </c>
      <c r="M58" s="53">
        <v>0</v>
      </c>
      <c r="N58" s="53">
        <v>0</v>
      </c>
      <c r="O58" s="37">
        <f t="shared" si="12"/>
        <v>16771636.779999997</v>
      </c>
      <c r="V58"/>
    </row>
    <row r="59" spans="1:23" ht="18.75" customHeight="1">
      <c r="A59" s="26" t="s">
        <v>70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32">
        <v>22295831.02</v>
      </c>
      <c r="L59" s="32">
        <v>19968735.18</v>
      </c>
      <c r="M59" s="53">
        <v>0</v>
      </c>
      <c r="N59" s="53">
        <v>0</v>
      </c>
      <c r="O59" s="37">
        <f t="shared" si="12"/>
        <v>42264566.2</v>
      </c>
      <c r="P59"/>
      <c r="W59"/>
    </row>
    <row r="60" spans="1:25" ht="18.75" customHeight="1">
      <c r="A60" s="26" t="s">
        <v>71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32">
        <v>9179071.430000002</v>
      </c>
      <c r="N60" s="53">
        <v>0</v>
      </c>
      <c r="O60" s="37">
        <f t="shared" si="12"/>
        <v>9179071.430000002</v>
      </c>
      <c r="R60"/>
      <c r="Y60"/>
    </row>
    <row r="61" spans="1:26" ht="18.75" customHeight="1">
      <c r="A61" s="40" t="s">
        <v>72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5496183.9399999995</v>
      </c>
      <c r="O61" s="56">
        <f t="shared" si="12"/>
        <v>5496183.9399999995</v>
      </c>
      <c r="P61"/>
      <c r="S61"/>
      <c r="Z61"/>
    </row>
    <row r="62" spans="1:12" ht="21" customHeight="1">
      <c r="A62" s="57" t="s">
        <v>73</v>
      </c>
      <c r="B62" s="58"/>
      <c r="C62" s="58"/>
      <c r="D62"/>
      <c r="E62"/>
      <c r="F62"/>
      <c r="G62"/>
      <c r="H62" s="59"/>
      <c r="I62" s="59"/>
      <c r="J62"/>
      <c r="K62"/>
      <c r="L62"/>
    </row>
    <row r="63" spans="1:14" ht="15.75">
      <c r="A63" s="64" t="s">
        <v>74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2:12" ht="13.5">
      <c r="B64" s="58"/>
      <c r="C64" s="58"/>
      <c r="D64"/>
      <c r="E64"/>
      <c r="F64"/>
      <c r="G64"/>
      <c r="H64" s="59"/>
      <c r="I64" s="59"/>
      <c r="J64"/>
      <c r="K64"/>
      <c r="L64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2021-05-17T14:34:00Z</dcterms:created>
  <dcterms:modified xsi:type="dcterms:W3CDTF">2021-05-18T02:20:13Z</dcterms:modified>
  <cp:category/>
  <cp:version/>
  <cp:contentType/>
  <cp:contentStatus/>
</cp:coreProperties>
</file>