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<sst xmlns="http://schemas.openxmlformats.org/spreadsheetml/2006/main" count="77" uniqueCount="74">
  <si>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</si>
  <si>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</si>
  <si>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</si>
  <si>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</si>
  <si>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</si>
  <si>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</si>
  <si>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</si>
  <si>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</si>
  <si>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</si>
  <si>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</si>
  <si>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</si>
  <si>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</si>
  <si>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</si>
  <si>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</si>
  <si>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</si>
  <si>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</si>
  <si>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</si>
  <si>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</si>
  <si>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</si>
  <si>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</si>
  <si>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</si>
  <si>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</si>
  <si>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</si>
  <si>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</si>
  <si>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</si>
  <si>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</si>
  <si>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</si>
  <si>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</si>
  <si>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</si>
  <si>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</si>
  <si>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</si>
  <si>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</si>
  <si>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</si>
  <si>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</si>
  <si>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</si>
  <si>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</si>
  <si>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</si>
  <si>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</si>
  <si>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</si>
  <si>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</si>
  <si>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</si>
  <si>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</si>
  <si>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</si>
  <si>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</si>
  <si>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</si>
  <si>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</si>
  <si>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</si>
  <si>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</si>
  <si>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</si>
  <si>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</si>
  <si>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</si>
  <si>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</si>
  <si>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</si>
  <si>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</si>
  <si>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</si>
  <si>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</si>
  <si>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</si>
  <si>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</si>
  <si>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</si>
  <si>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</si>
  <si>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</si>
  <si>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</si>
  <si>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</si>
  <si>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</si>
  <si>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</si>
  <si>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</si>
  <si>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</si>
  <si>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</si>
  <si>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</si>
  <si>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</si>
  <si>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</si>
  <si>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</si>
  <si>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</si>
  <si>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14/06/20 - VENCIMENTO 19/06/20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</si>
</sst>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70668</v>
      </c>
      <c r="C7" s="9">
        <f t="shared" si="0"/>
        <v>45854</v>
      </c>
      <c r="D7" s="9">
        <f t="shared" si="0"/>
        <v>60731</v>
      </c>
      <c r="E7" s="9">
        <f t="shared" si="0"/>
        <v>10453</v>
      </c>
      <c r="F7" s="9">
        <f t="shared" si="0"/>
        <v>37724</v>
      </c>
      <c r="G7" s="9">
        <f t="shared" si="0"/>
        <v>55818</v>
      </c>
      <c r="H7" s="9">
        <f t="shared" si="0"/>
        <v>8216</v>
      </c>
      <c r="I7" s="9">
        <f t="shared" si="0"/>
        <v>38859</v>
      </c>
      <c r="J7" s="9">
        <f t="shared" si="0"/>
        <v>47974</v>
      </c>
      <c r="K7" s="9">
        <f t="shared" si="0"/>
        <v>67831</v>
      </c>
      <c r="L7" s="9">
        <f t="shared" si="0"/>
        <v>55151</v>
      </c>
      <c r="M7" s="9">
        <f t="shared" si="0"/>
        <v>19449</v>
      </c>
      <c r="N7" s="9">
        <f t="shared" si="0"/>
        <v>11271</v>
      </c>
      <c r="O7" s="9">
        <f t="shared" si="0"/>
        <v>529999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4822</v>
      </c>
      <c r="C8" s="11">
        <f t="shared" si="1"/>
        <v>3633</v>
      </c>
      <c r="D8" s="11">
        <f t="shared" si="1"/>
        <v>3532</v>
      </c>
      <c r="E8" s="11">
        <f t="shared" si="1"/>
        <v>427</v>
      </c>
      <c r="F8" s="11">
        <f t="shared" si="1"/>
        <v>2177</v>
      </c>
      <c r="G8" s="11">
        <f t="shared" si="1"/>
        <v>3426</v>
      </c>
      <c r="H8" s="11">
        <f t="shared" si="1"/>
        <v>526</v>
      </c>
      <c r="I8" s="11">
        <f t="shared" si="1"/>
        <v>3070</v>
      </c>
      <c r="J8" s="11">
        <f t="shared" si="1"/>
        <v>3238</v>
      </c>
      <c r="K8" s="11">
        <f t="shared" si="1"/>
        <v>3633</v>
      </c>
      <c r="L8" s="11">
        <f t="shared" si="1"/>
        <v>2902</v>
      </c>
      <c r="M8" s="11">
        <f t="shared" si="1"/>
        <v>851</v>
      </c>
      <c r="N8" s="11">
        <f t="shared" si="1"/>
        <v>710</v>
      </c>
      <c r="O8" s="11">
        <f t="shared" si="1"/>
        <v>32947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4822</v>
      </c>
      <c r="C9" s="11">
        <v>3633</v>
      </c>
      <c r="D9" s="11">
        <v>3532</v>
      </c>
      <c r="E9" s="11">
        <v>427</v>
      </c>
      <c r="F9" s="11">
        <v>2177</v>
      </c>
      <c r="G9" s="11">
        <v>3426</v>
      </c>
      <c r="H9" s="11">
        <v>525</v>
      </c>
      <c r="I9" s="11">
        <v>3070</v>
      </c>
      <c r="J9" s="11">
        <v>3238</v>
      </c>
      <c r="K9" s="11">
        <v>3631</v>
      </c>
      <c r="L9" s="11">
        <v>2902</v>
      </c>
      <c r="M9" s="11">
        <v>850</v>
      </c>
      <c r="N9" s="11">
        <v>710</v>
      </c>
      <c r="O9" s="11">
        <f>SUM(B9:N9)</f>
        <v>32943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2</v>
      </c>
      <c r="L10" s="13">
        <v>0</v>
      </c>
      <c r="M10" s="13">
        <v>1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65846</v>
      </c>
      <c r="C11" s="13">
        <v>42221</v>
      </c>
      <c r="D11" s="13">
        <v>57199</v>
      </c>
      <c r="E11" s="13">
        <v>10026</v>
      </c>
      <c r="F11" s="13">
        <v>35547</v>
      </c>
      <c r="G11" s="13">
        <v>52392</v>
      </c>
      <c r="H11" s="13">
        <v>7690</v>
      </c>
      <c r="I11" s="13">
        <v>35789</v>
      </c>
      <c r="J11" s="13">
        <v>44736</v>
      </c>
      <c r="K11" s="13">
        <v>64198</v>
      </c>
      <c r="L11" s="13">
        <v>52249</v>
      </c>
      <c r="M11" s="13">
        <v>18598</v>
      </c>
      <c r="N11" s="13">
        <v>10561</v>
      </c>
      <c r="O11" s="11">
        <f>SUM(B11:N11)</f>
        <v>497052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2.040792843967729</v>
      </c>
      <c r="C15" s="19">
        <v>2.24402018546019</v>
      </c>
      <c r="D15" s="19">
        <v>1.96570966816858</v>
      </c>
      <c r="E15" s="19">
        <v>1.408357868609388</v>
      </c>
      <c r="F15" s="19">
        <v>3.221368400713259</v>
      </c>
      <c r="G15" s="19">
        <v>2.782431655775498</v>
      </c>
      <c r="H15" s="19">
        <v>2.982509732660759</v>
      </c>
      <c r="I15" s="19">
        <v>2.244425645328571</v>
      </c>
      <c r="J15" s="19">
        <v>2.373728932902832</v>
      </c>
      <c r="K15" s="19">
        <v>2.032564305720319</v>
      </c>
      <c r="L15" s="19">
        <v>2.08540990863904</v>
      </c>
      <c r="M15" s="19">
        <v>2.05376764329887</v>
      </c>
      <c r="N15" s="19">
        <v>2.231370262745145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397161.34</v>
      </c>
      <c r="C17" s="24">
        <f aca="true" t="shared" si="2" ref="C17:O17">C18+C19+C20+C21+C22+C23</f>
        <v>300262.94</v>
      </c>
      <c r="D17" s="24">
        <f t="shared" si="2"/>
        <v>265867.64</v>
      </c>
      <c r="E17" s="24">
        <f t="shared" si="2"/>
        <v>63622.33</v>
      </c>
      <c r="F17" s="24">
        <f t="shared" si="2"/>
        <v>316187.21</v>
      </c>
      <c r="G17" s="24">
        <f t="shared" si="2"/>
        <v>338061.8599999999</v>
      </c>
      <c r="H17" s="24">
        <f t="shared" si="2"/>
        <v>68108.22</v>
      </c>
      <c r="I17" s="24">
        <f t="shared" si="2"/>
        <v>252611.41999999998</v>
      </c>
      <c r="J17" s="24">
        <f t="shared" si="2"/>
        <v>307853.35000000003</v>
      </c>
      <c r="K17" s="24">
        <f t="shared" si="2"/>
        <v>370215.7</v>
      </c>
      <c r="L17" s="24">
        <f t="shared" si="2"/>
        <v>350548.36999999994</v>
      </c>
      <c r="M17" s="24">
        <f t="shared" si="2"/>
        <v>153291.57</v>
      </c>
      <c r="N17" s="24">
        <f t="shared" si="2"/>
        <v>80546.66</v>
      </c>
      <c r="O17" s="24">
        <f t="shared" si="2"/>
        <v>3264338.61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157886.45</v>
      </c>
      <c r="C18" s="22">
        <f t="shared" si="3"/>
        <v>105808.11</v>
      </c>
      <c r="D18" s="22">
        <f t="shared" si="3"/>
        <v>122870.96</v>
      </c>
      <c r="E18" s="22">
        <f t="shared" si="3"/>
        <v>36178.88</v>
      </c>
      <c r="F18" s="22">
        <f t="shared" si="3"/>
        <v>88432.6</v>
      </c>
      <c r="G18" s="22">
        <f t="shared" si="3"/>
        <v>107566.87</v>
      </c>
      <c r="H18" s="22">
        <f t="shared" si="3"/>
        <v>21229.32</v>
      </c>
      <c r="I18" s="22">
        <f t="shared" si="3"/>
        <v>88956.02</v>
      </c>
      <c r="J18" s="22">
        <f t="shared" si="3"/>
        <v>110536.89</v>
      </c>
      <c r="K18" s="22">
        <f t="shared" si="3"/>
        <v>147830.88</v>
      </c>
      <c r="L18" s="22">
        <f t="shared" si="3"/>
        <v>136796.54</v>
      </c>
      <c r="M18" s="22">
        <f t="shared" si="3"/>
        <v>55731.11</v>
      </c>
      <c r="N18" s="22">
        <f t="shared" si="3"/>
        <v>29187.38</v>
      </c>
      <c r="O18" s="27">
        <f aca="true" t="shared" si="4" ref="O18:O23">SUM(B18:N18)</f>
        <v>1209012.01</v>
      </c>
    </row>
    <row r="19" spans="1:23" ht="18.75" customHeight="1">
      <c r="A19" s="26" t="s">
        <v>36</v>
      </c>
      <c r="B19" s="16">
        <f>IF(B15&lt;&gt;0,ROUND((B15-1)*B18,2),0)</f>
        <v>164327.09</v>
      </c>
      <c r="C19" s="22">
        <f aca="true" t="shared" si="5" ref="C19:N19">IF(C15&lt;&gt;0,ROUND((C15-1)*C18,2),0)</f>
        <v>131627.42</v>
      </c>
      <c r="D19" s="22">
        <f t="shared" si="5"/>
        <v>118657.67</v>
      </c>
      <c r="E19" s="22">
        <f t="shared" si="5"/>
        <v>14773.93</v>
      </c>
      <c r="F19" s="22">
        <f t="shared" si="5"/>
        <v>196441.38</v>
      </c>
      <c r="G19" s="22">
        <f t="shared" si="5"/>
        <v>191730.59</v>
      </c>
      <c r="H19" s="22">
        <f t="shared" si="5"/>
        <v>42087.33</v>
      </c>
      <c r="I19" s="22">
        <f t="shared" si="5"/>
        <v>110699.15</v>
      </c>
      <c r="J19" s="22">
        <f t="shared" si="5"/>
        <v>151847.72</v>
      </c>
      <c r="K19" s="22">
        <f t="shared" si="5"/>
        <v>152644.89</v>
      </c>
      <c r="L19" s="22">
        <f t="shared" si="5"/>
        <v>148480.32</v>
      </c>
      <c r="M19" s="22">
        <f t="shared" si="5"/>
        <v>58727.64</v>
      </c>
      <c r="N19" s="22">
        <f t="shared" si="5"/>
        <v>35940.47</v>
      </c>
      <c r="O19" s="27">
        <f t="shared" si="4"/>
        <v>1517985.5999999999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34962.92</v>
      </c>
      <c r="C23" s="22">
        <v>32543.8</v>
      </c>
      <c r="D23" s="22">
        <v>12816.47</v>
      </c>
      <c r="E23" s="22">
        <v>6910.48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273290.33999999997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-21216.8</v>
      </c>
      <c r="C25" s="31">
        <f>+C26+C28+C39+C40+C43-C44</f>
        <v>-15985.2</v>
      </c>
      <c r="D25" s="31">
        <f t="shared" si="6"/>
        <v>-15540.8</v>
      </c>
      <c r="E25" s="31">
        <f t="shared" si="6"/>
        <v>-1878.8</v>
      </c>
      <c r="F25" s="31">
        <f t="shared" si="6"/>
        <v>-9578.8</v>
      </c>
      <c r="G25" s="31">
        <f t="shared" si="6"/>
        <v>-15074.4</v>
      </c>
      <c r="H25" s="31">
        <f t="shared" si="6"/>
        <v>-2310</v>
      </c>
      <c r="I25" s="31">
        <f t="shared" si="6"/>
        <v>-13508</v>
      </c>
      <c r="J25" s="31">
        <f t="shared" si="6"/>
        <v>-14247.2</v>
      </c>
      <c r="K25" s="31">
        <f t="shared" si="6"/>
        <v>-15976.4</v>
      </c>
      <c r="L25" s="31">
        <f t="shared" si="6"/>
        <v>-12768.8</v>
      </c>
      <c r="M25" s="31">
        <f t="shared" si="6"/>
        <v>-3740</v>
      </c>
      <c r="N25" s="31">
        <f t="shared" si="6"/>
        <v>-3124</v>
      </c>
      <c r="O25" s="31">
        <f t="shared" si="6"/>
        <v>-144949.19999999998</v>
      </c>
    </row>
    <row r="26" spans="1:15" ht="18.75" customHeight="1">
      <c r="A26" s="26" t="s">
        <v>42</v>
      </c>
      <c r="B26" s="32">
        <f>+B27</f>
        <v>-21216.8</v>
      </c>
      <c r="C26" s="32">
        <f>+C27</f>
        <v>-15985.2</v>
      </c>
      <c r="D26" s="32">
        <f aca="true" t="shared" si="7" ref="D26:O26">+D27</f>
        <v>-15540.8</v>
      </c>
      <c r="E26" s="32">
        <f t="shared" si="7"/>
        <v>-1878.8</v>
      </c>
      <c r="F26" s="32">
        <f t="shared" si="7"/>
        <v>-9578.8</v>
      </c>
      <c r="G26" s="32">
        <f t="shared" si="7"/>
        <v>-15074.4</v>
      </c>
      <c r="H26" s="32">
        <f t="shared" si="7"/>
        <v>-2310</v>
      </c>
      <c r="I26" s="32">
        <f t="shared" si="7"/>
        <v>-13508</v>
      </c>
      <c r="J26" s="32">
        <f t="shared" si="7"/>
        <v>-14247.2</v>
      </c>
      <c r="K26" s="32">
        <f t="shared" si="7"/>
        <v>-15976.4</v>
      </c>
      <c r="L26" s="32">
        <f t="shared" si="7"/>
        <v>-12768.8</v>
      </c>
      <c r="M26" s="32">
        <f t="shared" si="7"/>
        <v>-3740</v>
      </c>
      <c r="N26" s="32">
        <f t="shared" si="7"/>
        <v>-3124</v>
      </c>
      <c r="O26" s="32">
        <f t="shared" si="7"/>
        <v>-144949.19999999998</v>
      </c>
    </row>
    <row r="27" spans="1:26" ht="18.75" customHeight="1">
      <c r="A27" s="28" t="s">
        <v>43</v>
      </c>
      <c r="B27" s="16">
        <f>ROUND((-B9)*$G$3,2)</f>
        <v>-21216.8</v>
      </c>
      <c r="C27" s="16">
        <f aca="true" t="shared" si="8" ref="C27:N27">ROUND((-C9)*$G$3,2)</f>
        <v>-15985.2</v>
      </c>
      <c r="D27" s="16">
        <f t="shared" si="8"/>
        <v>-15540.8</v>
      </c>
      <c r="E27" s="16">
        <f t="shared" si="8"/>
        <v>-1878.8</v>
      </c>
      <c r="F27" s="16">
        <f t="shared" si="8"/>
        <v>-9578.8</v>
      </c>
      <c r="G27" s="16">
        <f t="shared" si="8"/>
        <v>-15074.4</v>
      </c>
      <c r="H27" s="16">
        <f t="shared" si="8"/>
        <v>-2310</v>
      </c>
      <c r="I27" s="16">
        <f t="shared" si="8"/>
        <v>-13508</v>
      </c>
      <c r="J27" s="16">
        <f t="shared" si="8"/>
        <v>-14247.2</v>
      </c>
      <c r="K27" s="16">
        <f t="shared" si="8"/>
        <v>-15976.4</v>
      </c>
      <c r="L27" s="16">
        <f t="shared" si="8"/>
        <v>-12768.8</v>
      </c>
      <c r="M27" s="16">
        <f t="shared" si="8"/>
        <v>-3740</v>
      </c>
      <c r="N27" s="16">
        <f t="shared" si="8"/>
        <v>-3124</v>
      </c>
      <c r="O27" s="33">
        <f aca="true" t="shared" si="9" ref="O27:O44">SUM(B27:N27)</f>
        <v>-144949.19999999998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375944.54000000004</v>
      </c>
      <c r="C42" s="37">
        <f aca="true" t="shared" si="11" ref="C42:N42">+C17+C25</f>
        <v>284277.74</v>
      </c>
      <c r="D42" s="37">
        <f t="shared" si="11"/>
        <v>250326.84000000003</v>
      </c>
      <c r="E42" s="37">
        <f t="shared" si="11"/>
        <v>61743.53</v>
      </c>
      <c r="F42" s="37">
        <f t="shared" si="11"/>
        <v>306608.41000000003</v>
      </c>
      <c r="G42" s="37">
        <f t="shared" si="11"/>
        <v>322987.4599999999</v>
      </c>
      <c r="H42" s="37">
        <f t="shared" si="11"/>
        <v>65798.22</v>
      </c>
      <c r="I42" s="37">
        <f t="shared" si="11"/>
        <v>239103.41999999998</v>
      </c>
      <c r="J42" s="37">
        <f t="shared" si="11"/>
        <v>293606.15</v>
      </c>
      <c r="K42" s="37">
        <f t="shared" si="11"/>
        <v>354239.3</v>
      </c>
      <c r="L42" s="37">
        <f t="shared" si="11"/>
        <v>337779.56999999995</v>
      </c>
      <c r="M42" s="37">
        <f t="shared" si="11"/>
        <v>149551.57</v>
      </c>
      <c r="N42" s="37">
        <f t="shared" si="11"/>
        <v>77422.66</v>
      </c>
      <c r="O42" s="37">
        <f>SUM(B42:N42)</f>
        <v>3119389.4099999997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375944.53</v>
      </c>
      <c r="C48" s="52">
        <f t="shared" si="12"/>
        <v>284277.74</v>
      </c>
      <c r="D48" s="52">
        <f t="shared" si="12"/>
        <v>250326.84</v>
      </c>
      <c r="E48" s="52">
        <f t="shared" si="12"/>
        <v>61743.53</v>
      </c>
      <c r="F48" s="52">
        <f t="shared" si="12"/>
        <v>306608.42</v>
      </c>
      <c r="G48" s="52">
        <f t="shared" si="12"/>
        <v>322987.46</v>
      </c>
      <c r="H48" s="52">
        <f t="shared" si="12"/>
        <v>65798.23</v>
      </c>
      <c r="I48" s="52">
        <f t="shared" si="12"/>
        <v>239103.43</v>
      </c>
      <c r="J48" s="52">
        <f t="shared" si="12"/>
        <v>293606.16</v>
      </c>
      <c r="K48" s="52">
        <f t="shared" si="12"/>
        <v>354239.3</v>
      </c>
      <c r="L48" s="52">
        <f t="shared" si="12"/>
        <v>337779.57</v>
      </c>
      <c r="M48" s="52">
        <f t="shared" si="12"/>
        <v>149551.57</v>
      </c>
      <c r="N48" s="52">
        <f t="shared" si="12"/>
        <v>77422.67</v>
      </c>
      <c r="O48" s="37">
        <f t="shared" si="12"/>
        <v>3119389.4499999997</v>
      </c>
      <c r="Q48"/>
    </row>
    <row r="49" spans="1:18" ht="18.75" customHeight="1">
      <c r="A49" s="26" t="s">
        <v>61</v>
      </c>
      <c r="B49" s="52">
        <v>307748.21</v>
      </c>
      <c r="C49" s="52">
        <v>213792.24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521540.45</v>
      </c>
      <c r="P49"/>
      <c r="Q49"/>
      <c r="R49" s="44"/>
    </row>
    <row r="50" spans="1:16" ht="18.75" customHeight="1">
      <c r="A50" s="26" t="s">
        <v>62</v>
      </c>
      <c r="B50" s="52">
        <v>68196.32</v>
      </c>
      <c r="C50" s="52">
        <v>70485.5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138681.82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250326.84</v>
      </c>
      <c r="E51" s="53">
        <v>0</v>
      </c>
      <c r="F51" s="53">
        <v>0</v>
      </c>
      <c r="G51" s="53">
        <v>0</v>
      </c>
      <c r="H51" s="52">
        <v>65798.23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316125.07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61743.53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61743.53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306608.42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306608.42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322987.46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322987.46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239103.43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239103.43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293606.16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293606.16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354239.3</v>
      </c>
      <c r="L57" s="32">
        <v>337779.57</v>
      </c>
      <c r="M57" s="53">
        <v>0</v>
      </c>
      <c r="N57" s="53">
        <v>0</v>
      </c>
      <c r="O57" s="37">
        <f t="shared" si="13"/>
        <v>692018.87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149551.57</v>
      </c>
      <c r="N58" s="53">
        <v>0</v>
      </c>
      <c r="O58" s="37">
        <f t="shared" si="13"/>
        <v>149551.57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77422.67</v>
      </c>
      <c r="O59" s="56">
        <f t="shared" si="13"/>
        <v>77422.67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2020-06-18T17:47:36Z</dcterms:modified>
  <cp:category/>
  <cp:version/>
  <cp:contentType/>
  <cp:contentStatus/>
</cp:coreProperties>
</file>