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<sst xmlns="http://schemas.openxmlformats.org/spreadsheetml/2006/main" count="77" uniqueCount="74">
  <si>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</si>
  <si>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</si>
  <si>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</si>
  <si>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</si>
  <si>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</si>
  <si>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</si>
  <si>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</si>
  <si>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</si>
  <si>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</si>
  <si>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</si>
  <si>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</si>
  <si>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</si>
  <si>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</si>
  <si>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</si>
  <si>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</si>
  <si>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</si>
  <si>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</si>
  <si>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</si>
  <si>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</si>
  <si>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</si>
  <si>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</si>
  <si>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</si>
  <si>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</si>
  <si>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</si>
  <si>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</si>
  <si>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</si>
  <si>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</si>
  <si>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</si>
  <si>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</si>
  <si>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</si>
  <si>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</si>
  <si>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</si>
  <si>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</si>
  <si>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</si>
  <si>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</si>
  <si>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</si>
  <si>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</si>
  <si>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</si>
  <si>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</si>
  <si>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</si>
  <si>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</si>
  <si>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</si>
  <si>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</si>
  <si>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</si>
  <si>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</si>
  <si>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</si>
  <si>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</si>
  <si>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</si>
  <si>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</si>
  <si>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</si>
  <si>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</si>
  <si>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</si>
  <si>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</si>
  <si>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</si>
  <si>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</si>
  <si>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</si>
  <si>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</si>
  <si>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</si>
  <si>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</si>
  <si>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</si>
  <si>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</si>
  <si>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</si>
  <si>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</si>
  <si>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</si>
  <si>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</si>
  <si>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</si>
  <si>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</si>
  <si>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</si>
  <si>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</si>
  <si>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</si>
  <si>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</si>
  <si>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</si>
  <si>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</si>
  <si>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11/06/20 - VENCIMENTO 18/06/20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</si>
</sst>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188325</v>
      </c>
      <c r="C7" s="9">
        <f t="shared" si="0"/>
        <v>128159</v>
      </c>
      <c r="D7" s="9">
        <f t="shared" si="0"/>
        <v>152622</v>
      </c>
      <c r="E7" s="9">
        <f t="shared" si="0"/>
        <v>29119</v>
      </c>
      <c r="F7" s="9">
        <f t="shared" si="0"/>
        <v>70959</v>
      </c>
      <c r="G7" s="9">
        <f t="shared" si="0"/>
        <v>163278</v>
      </c>
      <c r="H7" s="9">
        <f t="shared" si="0"/>
        <v>24616</v>
      </c>
      <c r="I7" s="9">
        <f t="shared" si="0"/>
        <v>127771</v>
      </c>
      <c r="J7" s="9">
        <f t="shared" si="0"/>
        <v>117058</v>
      </c>
      <c r="K7" s="9">
        <f t="shared" si="0"/>
        <v>165251</v>
      </c>
      <c r="L7" s="9">
        <f t="shared" si="0"/>
        <v>132046</v>
      </c>
      <c r="M7" s="9">
        <f t="shared" si="0"/>
        <v>51198</v>
      </c>
      <c r="N7" s="9">
        <f t="shared" si="0"/>
        <v>36707</v>
      </c>
      <c r="O7" s="9">
        <f t="shared" si="0"/>
        <v>1387109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9301</v>
      </c>
      <c r="C8" s="11">
        <f t="shared" si="1"/>
        <v>7762</v>
      </c>
      <c r="D8" s="11">
        <f t="shared" si="1"/>
        <v>6907</v>
      </c>
      <c r="E8" s="11">
        <f t="shared" si="1"/>
        <v>1073</v>
      </c>
      <c r="F8" s="11">
        <f t="shared" si="1"/>
        <v>2930</v>
      </c>
      <c r="G8" s="11">
        <f t="shared" si="1"/>
        <v>7563</v>
      </c>
      <c r="H8" s="11">
        <f t="shared" si="1"/>
        <v>1203</v>
      </c>
      <c r="I8" s="11">
        <f t="shared" si="1"/>
        <v>7496</v>
      </c>
      <c r="J8" s="11">
        <f t="shared" si="1"/>
        <v>6529</v>
      </c>
      <c r="K8" s="11">
        <f t="shared" si="1"/>
        <v>5943</v>
      </c>
      <c r="L8" s="11">
        <f t="shared" si="1"/>
        <v>5294</v>
      </c>
      <c r="M8" s="11">
        <f t="shared" si="1"/>
        <v>2090</v>
      </c>
      <c r="N8" s="11">
        <f t="shared" si="1"/>
        <v>2019</v>
      </c>
      <c r="O8" s="11">
        <f t="shared" si="1"/>
        <v>66110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9301</v>
      </c>
      <c r="C9" s="11">
        <v>7762</v>
      </c>
      <c r="D9" s="11">
        <v>6907</v>
      </c>
      <c r="E9" s="11">
        <v>1073</v>
      </c>
      <c r="F9" s="11">
        <v>2930</v>
      </c>
      <c r="G9" s="11">
        <v>7563</v>
      </c>
      <c r="H9" s="11">
        <v>1201</v>
      </c>
      <c r="I9" s="11">
        <v>7494</v>
      </c>
      <c r="J9" s="11">
        <v>6529</v>
      </c>
      <c r="K9" s="11">
        <v>5941</v>
      </c>
      <c r="L9" s="11">
        <v>5294</v>
      </c>
      <c r="M9" s="11">
        <v>2088</v>
      </c>
      <c r="N9" s="11">
        <v>2019</v>
      </c>
      <c r="O9" s="11">
        <f>SUM(B9:N9)</f>
        <v>66102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2</v>
      </c>
      <c r="J10" s="13">
        <v>0</v>
      </c>
      <c r="K10" s="13">
        <v>2</v>
      </c>
      <c r="L10" s="13">
        <v>0</v>
      </c>
      <c r="M10" s="13">
        <v>2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179024</v>
      </c>
      <c r="C11" s="13">
        <v>120397</v>
      </c>
      <c r="D11" s="13">
        <v>145715</v>
      </c>
      <c r="E11" s="13">
        <v>28046</v>
      </c>
      <c r="F11" s="13">
        <v>68029</v>
      </c>
      <c r="G11" s="13">
        <v>155715</v>
      </c>
      <c r="H11" s="13">
        <v>23413</v>
      </c>
      <c r="I11" s="13">
        <v>120275</v>
      </c>
      <c r="J11" s="13">
        <v>110529</v>
      </c>
      <c r="K11" s="13">
        <v>159308</v>
      </c>
      <c r="L11" s="13">
        <v>126752</v>
      </c>
      <c r="M11" s="13">
        <v>49108</v>
      </c>
      <c r="N11" s="13">
        <v>34688</v>
      </c>
      <c r="O11" s="11">
        <f>SUM(B11:N11)</f>
        <v>1320999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2.035518233640868</v>
      </c>
      <c r="C15" s="19">
        <v>2.226409766052393</v>
      </c>
      <c r="D15" s="19">
        <v>1.976961358847442</v>
      </c>
      <c r="E15" s="19">
        <v>1.438811378713993</v>
      </c>
      <c r="F15" s="19">
        <v>4.125289446500117</v>
      </c>
      <c r="G15" s="19">
        <v>2.724244143934143</v>
      </c>
      <c r="H15" s="19">
        <v>3.046202105661982</v>
      </c>
      <c r="I15" s="19">
        <v>2.236969993221266</v>
      </c>
      <c r="J15" s="19">
        <v>2.428657545526464</v>
      </c>
      <c r="K15" s="19">
        <v>2.080448541774236</v>
      </c>
      <c r="L15" s="19">
        <v>2.17235474277766</v>
      </c>
      <c r="M15" s="19">
        <v>2.067172681806972</v>
      </c>
      <c r="N15" s="19">
        <v>2.324465314807543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931403.74</v>
      </c>
      <c r="C17" s="24">
        <f aca="true" t="shared" si="2" ref="C17:O17">C18+C19+C20+C21+C22+C23</f>
        <v>721236.65</v>
      </c>
      <c r="D17" s="24">
        <f t="shared" si="2"/>
        <v>634794.69</v>
      </c>
      <c r="E17" s="24">
        <f t="shared" si="2"/>
        <v>157678.36000000002</v>
      </c>
      <c r="F17" s="24">
        <f t="shared" si="2"/>
        <v>717522.5</v>
      </c>
      <c r="G17" s="24">
        <f t="shared" si="2"/>
        <v>895956.0700000001</v>
      </c>
      <c r="H17" s="24">
        <f t="shared" si="2"/>
        <v>198546.11</v>
      </c>
      <c r="I17" s="24">
        <f t="shared" si="2"/>
        <v>707255.14</v>
      </c>
      <c r="J17" s="24">
        <f t="shared" si="2"/>
        <v>700510.0800000001</v>
      </c>
      <c r="K17" s="24">
        <f t="shared" si="2"/>
        <v>819009.37</v>
      </c>
      <c r="L17" s="24">
        <f t="shared" si="2"/>
        <v>776776.1200000001</v>
      </c>
      <c r="M17" s="24">
        <f t="shared" si="2"/>
        <v>342103.32</v>
      </c>
      <c r="N17" s="24">
        <f t="shared" si="2"/>
        <v>236374.22999999998</v>
      </c>
      <c r="O17" s="24">
        <f t="shared" si="2"/>
        <v>7839166.38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420755.72</v>
      </c>
      <c r="C18" s="22">
        <f t="shared" si="3"/>
        <v>295726.89</v>
      </c>
      <c r="D18" s="22">
        <f t="shared" si="3"/>
        <v>308784.83</v>
      </c>
      <c r="E18" s="22">
        <f t="shared" si="3"/>
        <v>100783.77</v>
      </c>
      <c r="F18" s="22">
        <f t="shared" si="3"/>
        <v>166342.09</v>
      </c>
      <c r="G18" s="22">
        <f t="shared" si="3"/>
        <v>314653.03</v>
      </c>
      <c r="H18" s="22">
        <f t="shared" si="3"/>
        <v>63605.28</v>
      </c>
      <c r="I18" s="22">
        <f t="shared" si="3"/>
        <v>292493.37</v>
      </c>
      <c r="J18" s="22">
        <f t="shared" si="3"/>
        <v>269713.34</v>
      </c>
      <c r="K18" s="22">
        <f t="shared" si="3"/>
        <v>360148.03</v>
      </c>
      <c r="L18" s="22">
        <f t="shared" si="3"/>
        <v>327526.9</v>
      </c>
      <c r="M18" s="22">
        <f t="shared" si="3"/>
        <v>146707.87</v>
      </c>
      <c r="N18" s="22">
        <f t="shared" si="3"/>
        <v>95056.45</v>
      </c>
      <c r="O18" s="27">
        <f aca="true" t="shared" si="4" ref="O18:O23">SUM(B18:N18)</f>
        <v>3162297.57</v>
      </c>
    </row>
    <row r="19" spans="1:23" ht="18.75" customHeight="1">
      <c r="A19" s="26" t="s">
        <v>36</v>
      </c>
      <c r="B19" s="16">
        <f>IF(B15&lt;&gt;0,ROUND((B15-1)*B18,2),0)</f>
        <v>435700.22</v>
      </c>
      <c r="C19" s="22">
        <f aca="true" t="shared" si="5" ref="C19:N19">IF(C15&lt;&gt;0,ROUND((C15-1)*C18,2),0)</f>
        <v>362682.35</v>
      </c>
      <c r="D19" s="22">
        <f t="shared" si="5"/>
        <v>301670.85</v>
      </c>
      <c r="E19" s="22">
        <f t="shared" si="5"/>
        <v>44225.07</v>
      </c>
      <c r="F19" s="22">
        <f t="shared" si="5"/>
        <v>519867.18</v>
      </c>
      <c r="G19" s="22">
        <f t="shared" si="5"/>
        <v>542538.64</v>
      </c>
      <c r="H19" s="22">
        <f t="shared" si="5"/>
        <v>130149.26</v>
      </c>
      <c r="I19" s="22">
        <f t="shared" si="5"/>
        <v>361805.52</v>
      </c>
      <c r="J19" s="22">
        <f t="shared" si="5"/>
        <v>385328</v>
      </c>
      <c r="K19" s="22">
        <f t="shared" si="5"/>
        <v>389121.41</v>
      </c>
      <c r="L19" s="22">
        <f t="shared" si="5"/>
        <v>383977.71</v>
      </c>
      <c r="M19" s="22">
        <f t="shared" si="5"/>
        <v>156562.63</v>
      </c>
      <c r="N19" s="22">
        <f t="shared" si="5"/>
        <v>125898.97</v>
      </c>
      <c r="O19" s="27">
        <f t="shared" si="4"/>
        <v>4139527.81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34962.92</v>
      </c>
      <c r="C23" s="22">
        <v>32543.8</v>
      </c>
      <c r="D23" s="22">
        <v>12816.47</v>
      </c>
      <c r="E23" s="22">
        <v>6910.48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32792.64</v>
      </c>
      <c r="L23" s="22">
        <v>32893.98</v>
      </c>
      <c r="M23" s="22">
        <v>25701.02</v>
      </c>
      <c r="N23" s="22">
        <v>7283.45</v>
      </c>
      <c r="O23" s="27">
        <f t="shared" si="4"/>
        <v>273290.33999999997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-40924.4</v>
      </c>
      <c r="C25" s="31">
        <f>+C26+C28+C39+C40+C43-C44</f>
        <v>-34152.8</v>
      </c>
      <c r="D25" s="31">
        <f t="shared" si="6"/>
        <v>-30390.8</v>
      </c>
      <c r="E25" s="31">
        <f t="shared" si="6"/>
        <v>-4721.2</v>
      </c>
      <c r="F25" s="31">
        <f t="shared" si="6"/>
        <v>-12892</v>
      </c>
      <c r="G25" s="31">
        <f t="shared" si="6"/>
        <v>-33277.2</v>
      </c>
      <c r="H25" s="31">
        <f t="shared" si="6"/>
        <v>-5284.4</v>
      </c>
      <c r="I25" s="31">
        <f t="shared" si="6"/>
        <v>-32973.6</v>
      </c>
      <c r="J25" s="31">
        <f t="shared" si="6"/>
        <v>-28727.6</v>
      </c>
      <c r="K25" s="31">
        <f t="shared" si="6"/>
        <v>-26140.4</v>
      </c>
      <c r="L25" s="31">
        <f t="shared" si="6"/>
        <v>-23293.6</v>
      </c>
      <c r="M25" s="31">
        <f t="shared" si="6"/>
        <v>-9187.2</v>
      </c>
      <c r="N25" s="31">
        <f t="shared" si="6"/>
        <v>-8883.6</v>
      </c>
      <c r="O25" s="31">
        <f t="shared" si="6"/>
        <v>-290848.8</v>
      </c>
    </row>
    <row r="26" spans="1:15" ht="18.75" customHeight="1">
      <c r="A26" s="26" t="s">
        <v>42</v>
      </c>
      <c r="B26" s="32">
        <f>+B27</f>
        <v>-40924.4</v>
      </c>
      <c r="C26" s="32">
        <f>+C27</f>
        <v>-34152.8</v>
      </c>
      <c r="D26" s="32">
        <f aca="true" t="shared" si="7" ref="D26:O26">+D27</f>
        <v>-30390.8</v>
      </c>
      <c r="E26" s="32">
        <f t="shared" si="7"/>
        <v>-4721.2</v>
      </c>
      <c r="F26" s="32">
        <f t="shared" si="7"/>
        <v>-12892</v>
      </c>
      <c r="G26" s="32">
        <f t="shared" si="7"/>
        <v>-33277.2</v>
      </c>
      <c r="H26" s="32">
        <f t="shared" si="7"/>
        <v>-5284.4</v>
      </c>
      <c r="I26" s="32">
        <f t="shared" si="7"/>
        <v>-32973.6</v>
      </c>
      <c r="J26" s="32">
        <f t="shared" si="7"/>
        <v>-28727.6</v>
      </c>
      <c r="K26" s="32">
        <f t="shared" si="7"/>
        <v>-26140.4</v>
      </c>
      <c r="L26" s="32">
        <f t="shared" si="7"/>
        <v>-23293.6</v>
      </c>
      <c r="M26" s="32">
        <f t="shared" si="7"/>
        <v>-9187.2</v>
      </c>
      <c r="N26" s="32">
        <f t="shared" si="7"/>
        <v>-8883.6</v>
      </c>
      <c r="O26" s="32">
        <f t="shared" si="7"/>
        <v>-290848.8</v>
      </c>
    </row>
    <row r="27" spans="1:26" ht="18.75" customHeight="1">
      <c r="A27" s="28" t="s">
        <v>43</v>
      </c>
      <c r="B27" s="16">
        <f>ROUND((-B9)*$G$3,2)</f>
        <v>-40924.4</v>
      </c>
      <c r="C27" s="16">
        <f aca="true" t="shared" si="8" ref="C27:N27">ROUND((-C9)*$G$3,2)</f>
        <v>-34152.8</v>
      </c>
      <c r="D27" s="16">
        <f t="shared" si="8"/>
        <v>-30390.8</v>
      </c>
      <c r="E27" s="16">
        <f t="shared" si="8"/>
        <v>-4721.2</v>
      </c>
      <c r="F27" s="16">
        <f t="shared" si="8"/>
        <v>-12892</v>
      </c>
      <c r="G27" s="16">
        <f t="shared" si="8"/>
        <v>-33277.2</v>
      </c>
      <c r="H27" s="16">
        <f t="shared" si="8"/>
        <v>-5284.4</v>
      </c>
      <c r="I27" s="16">
        <f t="shared" si="8"/>
        <v>-32973.6</v>
      </c>
      <c r="J27" s="16">
        <f t="shared" si="8"/>
        <v>-28727.6</v>
      </c>
      <c r="K27" s="16">
        <f t="shared" si="8"/>
        <v>-26140.4</v>
      </c>
      <c r="L27" s="16">
        <f t="shared" si="8"/>
        <v>-23293.6</v>
      </c>
      <c r="M27" s="16">
        <f t="shared" si="8"/>
        <v>-9187.2</v>
      </c>
      <c r="N27" s="16">
        <f t="shared" si="8"/>
        <v>-8883.6</v>
      </c>
      <c r="O27" s="33">
        <f aca="true" t="shared" si="9" ref="O27:O44">SUM(B27:N27)</f>
        <v>-290848.8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890479.34</v>
      </c>
      <c r="C42" s="37">
        <f aca="true" t="shared" si="11" ref="C42:N42">+C17+C25</f>
        <v>687083.85</v>
      </c>
      <c r="D42" s="37">
        <f t="shared" si="11"/>
        <v>604403.8899999999</v>
      </c>
      <c r="E42" s="37">
        <f t="shared" si="11"/>
        <v>152957.16</v>
      </c>
      <c r="F42" s="37">
        <f t="shared" si="11"/>
        <v>704630.5</v>
      </c>
      <c r="G42" s="37">
        <f t="shared" si="11"/>
        <v>862678.8700000001</v>
      </c>
      <c r="H42" s="37">
        <f t="shared" si="11"/>
        <v>193261.71</v>
      </c>
      <c r="I42" s="37">
        <f t="shared" si="11"/>
        <v>674281.54</v>
      </c>
      <c r="J42" s="37">
        <f t="shared" si="11"/>
        <v>671782.4800000001</v>
      </c>
      <c r="K42" s="37">
        <f t="shared" si="11"/>
        <v>792868.97</v>
      </c>
      <c r="L42" s="37">
        <f t="shared" si="11"/>
        <v>753482.5200000001</v>
      </c>
      <c r="M42" s="37">
        <f t="shared" si="11"/>
        <v>332916.12</v>
      </c>
      <c r="N42" s="37">
        <f t="shared" si="11"/>
        <v>227490.62999999998</v>
      </c>
      <c r="O42" s="37">
        <f>SUM(B42:N42)</f>
        <v>7548317.580000001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890479.3300000001</v>
      </c>
      <c r="C48" s="52">
        <f t="shared" si="12"/>
        <v>687083.85</v>
      </c>
      <c r="D48" s="52">
        <f t="shared" si="12"/>
        <v>604403.89</v>
      </c>
      <c r="E48" s="52">
        <f t="shared" si="12"/>
        <v>152957.16</v>
      </c>
      <c r="F48" s="52">
        <f t="shared" si="12"/>
        <v>704630.49</v>
      </c>
      <c r="G48" s="52">
        <f t="shared" si="12"/>
        <v>862678.88</v>
      </c>
      <c r="H48" s="52">
        <f t="shared" si="12"/>
        <v>193261.72</v>
      </c>
      <c r="I48" s="52">
        <f t="shared" si="12"/>
        <v>674281.55</v>
      </c>
      <c r="J48" s="52">
        <f t="shared" si="12"/>
        <v>671782.47</v>
      </c>
      <c r="K48" s="52">
        <f t="shared" si="12"/>
        <v>792868.97</v>
      </c>
      <c r="L48" s="52">
        <f t="shared" si="12"/>
        <v>753482.52</v>
      </c>
      <c r="M48" s="52">
        <f t="shared" si="12"/>
        <v>332916.12</v>
      </c>
      <c r="N48" s="52">
        <f t="shared" si="12"/>
        <v>227490.62</v>
      </c>
      <c r="O48" s="37">
        <f t="shared" si="12"/>
        <v>7548317.57</v>
      </c>
      <c r="Q48"/>
    </row>
    <row r="49" spans="1:18" ht="18.75" customHeight="1">
      <c r="A49" s="26" t="s">
        <v>61</v>
      </c>
      <c r="B49" s="52">
        <v>719376.05</v>
      </c>
      <c r="C49" s="52">
        <v>503812.64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1223188.69</v>
      </c>
      <c r="P49"/>
      <c r="Q49"/>
      <c r="R49" s="44"/>
    </row>
    <row r="50" spans="1:16" ht="18.75" customHeight="1">
      <c r="A50" s="26" t="s">
        <v>62</v>
      </c>
      <c r="B50" s="52">
        <v>171103.28</v>
      </c>
      <c r="C50" s="52">
        <v>183271.21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354374.49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604403.89</v>
      </c>
      <c r="E51" s="53">
        <v>0</v>
      </c>
      <c r="F51" s="53">
        <v>0</v>
      </c>
      <c r="G51" s="53">
        <v>0</v>
      </c>
      <c r="H51" s="52">
        <v>193261.72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797665.61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152957.16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152957.16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704630.49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704630.49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862678.88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862678.88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674281.55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674281.55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671782.47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671782.47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792868.97</v>
      </c>
      <c r="L57" s="32">
        <v>753482.52</v>
      </c>
      <c r="M57" s="53">
        <v>0</v>
      </c>
      <c r="N57" s="53">
        <v>0</v>
      </c>
      <c r="O57" s="37">
        <f t="shared" si="13"/>
        <v>1546351.49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332916.12</v>
      </c>
      <c r="N58" s="53">
        <v>0</v>
      </c>
      <c r="O58" s="37">
        <f t="shared" si="13"/>
        <v>332916.12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227490.62</v>
      </c>
      <c r="O59" s="56">
        <f t="shared" si="13"/>
        <v>227490.62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2020-06-17T18:39:07Z</dcterms:modified>
  <cp:category/>
  <cp:version/>
  <cp:contentType/>
  <cp:contentStatus/>
</cp:coreProperties>
</file>