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<sst xmlns="http://schemas.openxmlformats.org/spreadsheetml/2006/main" count="77" uniqueCount="74">
  <si>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</si>
  <si>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</si>
  <si>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</si>
  <si>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</si>
  <si>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</si>
  <si>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</si>
  <si>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</si>
  <si>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</si>
  <si>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</si>
  <si>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</si>
  <si>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</si>
  <si>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</si>
  <si>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</si>
  <si>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</si>
  <si>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</si>
  <si>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</si>
  <si>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</si>
  <si>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</si>
  <si>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</si>
  <si>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</si>
  <si>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</si>
  <si>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</si>
  <si>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</si>
  <si>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</si>
  <si>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</si>
  <si>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</si>
  <si>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</si>
  <si>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</si>
  <si>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</si>
  <si>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</si>
  <si>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</si>
  <si>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</si>
  <si>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</si>
  <si>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</si>
  <si>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</si>
  <si>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</si>
  <si>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</si>
  <si>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</si>
  <si>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</si>
  <si>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</si>
  <si>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</si>
  <si>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</si>
  <si>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</si>
  <si>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</si>
  <si>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</si>
  <si>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</si>
  <si>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</si>
  <si>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</si>
  <si>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</si>
  <si>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</si>
  <si>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</si>
  <si>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</si>
  <si>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</si>
  <si>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</si>
  <si>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</si>
  <si>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</si>
  <si>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</si>
  <si>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</si>
  <si>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</si>
  <si>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</si>
  <si>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</si>
  <si>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</si>
  <si>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</si>
  <si>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</si>
  <si>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</si>
  <si>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</si>
  <si>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</si>
  <si>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</si>
  <si>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</si>
  <si>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</si>
  <si>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</si>
  <si>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</si>
  <si>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</si>
  <si>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07/06/20 - VENCIMENTO 15/06/20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</si>
</sst>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77568</v>
      </c>
      <c r="C7" s="9">
        <f t="shared" si="0"/>
        <v>48009</v>
      </c>
      <c r="D7" s="9">
        <f t="shared" si="0"/>
        <v>59928</v>
      </c>
      <c r="E7" s="9">
        <f t="shared" si="0"/>
        <v>10534</v>
      </c>
      <c r="F7" s="9">
        <f t="shared" si="0"/>
        <v>31191</v>
      </c>
      <c r="G7" s="9">
        <f t="shared" si="0"/>
        <v>55013</v>
      </c>
      <c r="H7" s="9">
        <f t="shared" si="0"/>
        <v>7789</v>
      </c>
      <c r="I7" s="9">
        <f t="shared" si="0"/>
        <v>39501</v>
      </c>
      <c r="J7" s="9">
        <f t="shared" si="0"/>
        <v>52103</v>
      </c>
      <c r="K7" s="9">
        <f t="shared" si="0"/>
        <v>69837</v>
      </c>
      <c r="L7" s="9">
        <f t="shared" si="0"/>
        <v>57860</v>
      </c>
      <c r="M7" s="9">
        <f t="shared" si="0"/>
        <v>19130</v>
      </c>
      <c r="N7" s="9">
        <f t="shared" si="0"/>
        <v>10898</v>
      </c>
      <c r="O7" s="9">
        <f t="shared" si="0"/>
        <v>539361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5690</v>
      </c>
      <c r="C8" s="11">
        <f t="shared" si="1"/>
        <v>4168</v>
      </c>
      <c r="D8" s="11">
        <f t="shared" si="1"/>
        <v>3702</v>
      </c>
      <c r="E8" s="11">
        <f t="shared" si="1"/>
        <v>453</v>
      </c>
      <c r="F8" s="11">
        <f t="shared" si="1"/>
        <v>1890</v>
      </c>
      <c r="G8" s="11">
        <f t="shared" si="1"/>
        <v>3645</v>
      </c>
      <c r="H8" s="11">
        <f t="shared" si="1"/>
        <v>439</v>
      </c>
      <c r="I8" s="11">
        <f t="shared" si="1"/>
        <v>3341</v>
      </c>
      <c r="J8" s="11">
        <f t="shared" si="1"/>
        <v>3768</v>
      </c>
      <c r="K8" s="11">
        <f t="shared" si="1"/>
        <v>3898</v>
      </c>
      <c r="L8" s="11">
        <f t="shared" si="1"/>
        <v>3153</v>
      </c>
      <c r="M8" s="11">
        <f t="shared" si="1"/>
        <v>964</v>
      </c>
      <c r="N8" s="11">
        <f t="shared" si="1"/>
        <v>746</v>
      </c>
      <c r="O8" s="11">
        <f t="shared" si="1"/>
        <v>35857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5690</v>
      </c>
      <c r="C9" s="11">
        <v>4168</v>
      </c>
      <c r="D9" s="11">
        <v>3702</v>
      </c>
      <c r="E9" s="11">
        <v>453</v>
      </c>
      <c r="F9" s="11">
        <v>1890</v>
      </c>
      <c r="G9" s="11">
        <v>3645</v>
      </c>
      <c r="H9" s="11">
        <v>439</v>
      </c>
      <c r="I9" s="11">
        <v>3340</v>
      </c>
      <c r="J9" s="11">
        <v>3768</v>
      </c>
      <c r="K9" s="11">
        <v>3898</v>
      </c>
      <c r="L9" s="11">
        <v>3153</v>
      </c>
      <c r="M9" s="11">
        <v>963</v>
      </c>
      <c r="N9" s="11">
        <v>746</v>
      </c>
      <c r="O9" s="11">
        <f>SUM(B9:N9)</f>
        <v>35855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0</v>
      </c>
      <c r="L10" s="13">
        <v>0</v>
      </c>
      <c r="M10" s="13">
        <v>1</v>
      </c>
      <c r="N10" s="13">
        <v>0</v>
      </c>
      <c r="O10" s="11">
        <f>SUM(B10:N10)</f>
        <v>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71878</v>
      </c>
      <c r="C11" s="13">
        <v>43841</v>
      </c>
      <c r="D11" s="13">
        <v>56226</v>
      </c>
      <c r="E11" s="13">
        <v>10081</v>
      </c>
      <c r="F11" s="13">
        <v>29301</v>
      </c>
      <c r="G11" s="13">
        <v>51368</v>
      </c>
      <c r="H11" s="13">
        <v>7350</v>
      </c>
      <c r="I11" s="13">
        <v>36160</v>
      </c>
      <c r="J11" s="13">
        <v>48335</v>
      </c>
      <c r="K11" s="13">
        <v>65939</v>
      </c>
      <c r="L11" s="13">
        <v>54707</v>
      </c>
      <c r="M11" s="13">
        <v>18166</v>
      </c>
      <c r="N11" s="13">
        <v>10152</v>
      </c>
      <c r="O11" s="11">
        <f>SUM(B11:N11)</f>
        <v>503504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1.592971722623344</v>
      </c>
      <c r="C15" s="19">
        <v>1.690644290693872</v>
      </c>
      <c r="D15" s="19">
        <v>1.249596070127114</v>
      </c>
      <c r="E15" s="19">
        <v>1.190802121807121</v>
      </c>
      <c r="F15" s="19">
        <v>1.903307109752673</v>
      </c>
      <c r="G15" s="19">
        <v>2.341635550511378</v>
      </c>
      <c r="H15" s="19">
        <v>1.952188211009777</v>
      </c>
      <c r="I15" s="19">
        <v>1.555787474048442</v>
      </c>
      <c r="J15" s="19">
        <v>1.493228738062845</v>
      </c>
      <c r="K15" s="19">
        <v>1.76499261980103</v>
      </c>
      <c r="L15" s="19">
        <v>1.476071039860064</v>
      </c>
      <c r="M15" s="19">
        <v>1.645685331415064</v>
      </c>
      <c r="N15" s="19">
        <v>1.553996273257634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349273.81</v>
      </c>
      <c r="C17" s="24">
        <f aca="true" t="shared" si="2" ref="C17:O17">C18+C19+C20+C21+C22+C23</f>
        <v>249532.01</v>
      </c>
      <c r="D17" s="24">
        <f t="shared" si="2"/>
        <v>175719.54</v>
      </c>
      <c r="E17" s="24">
        <f t="shared" si="2"/>
        <v>55855.780000000006</v>
      </c>
      <c r="F17" s="24">
        <f t="shared" si="2"/>
        <v>170479.13</v>
      </c>
      <c r="G17" s="24">
        <f t="shared" si="2"/>
        <v>287014.18</v>
      </c>
      <c r="H17" s="24">
        <f t="shared" si="2"/>
        <v>44081.310000000005</v>
      </c>
      <c r="I17" s="24">
        <f t="shared" si="2"/>
        <v>193639.40999999997</v>
      </c>
      <c r="J17" s="24">
        <f t="shared" si="2"/>
        <v>224731.63</v>
      </c>
      <c r="K17" s="24">
        <f t="shared" si="2"/>
        <v>338376.68</v>
      </c>
      <c r="L17" s="24">
        <f t="shared" si="2"/>
        <v>277111.23</v>
      </c>
      <c r="M17" s="24">
        <f t="shared" si="2"/>
        <v>129044.39000000001</v>
      </c>
      <c r="N17" s="24">
        <f t="shared" si="2"/>
        <v>59274.85</v>
      </c>
      <c r="O17" s="24">
        <f t="shared" si="2"/>
        <v>2554133.9499999997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173302.43</v>
      </c>
      <c r="C18" s="22">
        <f t="shared" si="3"/>
        <v>110780.77</v>
      </c>
      <c r="D18" s="22">
        <f t="shared" si="3"/>
        <v>121246.33</v>
      </c>
      <c r="E18" s="22">
        <f t="shared" si="3"/>
        <v>36459.23</v>
      </c>
      <c r="F18" s="22">
        <f t="shared" si="3"/>
        <v>73117.94</v>
      </c>
      <c r="G18" s="22">
        <f t="shared" si="3"/>
        <v>106015.55</v>
      </c>
      <c r="H18" s="22">
        <f t="shared" si="3"/>
        <v>20126</v>
      </c>
      <c r="I18" s="22">
        <f t="shared" si="3"/>
        <v>90425.69</v>
      </c>
      <c r="J18" s="22">
        <f t="shared" si="3"/>
        <v>120050.52</v>
      </c>
      <c r="K18" s="22">
        <f t="shared" si="3"/>
        <v>152202.76</v>
      </c>
      <c r="L18" s="22">
        <f t="shared" si="3"/>
        <v>143515.94</v>
      </c>
      <c r="M18" s="22">
        <f t="shared" si="3"/>
        <v>54817.02</v>
      </c>
      <c r="N18" s="22">
        <f t="shared" si="3"/>
        <v>28221.46</v>
      </c>
      <c r="O18" s="27">
        <f aca="true" t="shared" si="4" ref="O18:O23">SUM(B18:N18)</f>
        <v>1230281.64</v>
      </c>
    </row>
    <row r="19" spans="1:23" ht="18.75" customHeight="1">
      <c r="A19" s="26" t="s">
        <v>36</v>
      </c>
      <c r="B19" s="16">
        <f>IF(B15&lt;&gt;0,ROUND((B15-1)*B18,2),0)</f>
        <v>102763.44</v>
      </c>
      <c r="C19" s="22">
        <f aca="true" t="shared" si="5" ref="C19:N19">IF(C15&lt;&gt;0,ROUND((C15-1)*C18,2),0)</f>
        <v>76510.11</v>
      </c>
      <c r="D19" s="22">
        <f t="shared" si="5"/>
        <v>30262.61</v>
      </c>
      <c r="E19" s="22">
        <f t="shared" si="5"/>
        <v>6956.5</v>
      </c>
      <c r="F19" s="22">
        <f t="shared" si="5"/>
        <v>66047.96</v>
      </c>
      <c r="G19" s="22">
        <f t="shared" si="5"/>
        <v>142234.23</v>
      </c>
      <c r="H19" s="22">
        <f t="shared" si="5"/>
        <v>19163.74</v>
      </c>
      <c r="I19" s="22">
        <f t="shared" si="5"/>
        <v>50257.47</v>
      </c>
      <c r="J19" s="22">
        <f t="shared" si="5"/>
        <v>59212.37</v>
      </c>
      <c r="K19" s="22">
        <f t="shared" si="5"/>
        <v>116433.99</v>
      </c>
      <c r="L19" s="22">
        <f t="shared" si="5"/>
        <v>68323.78</v>
      </c>
      <c r="M19" s="22">
        <f t="shared" si="5"/>
        <v>35394.55</v>
      </c>
      <c r="N19" s="22">
        <f t="shared" si="5"/>
        <v>15634.58</v>
      </c>
      <c r="O19" s="27">
        <f t="shared" si="4"/>
        <v>789195.33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12688.06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32792.64</v>
      </c>
      <c r="L23" s="22">
        <v>32893.98</v>
      </c>
      <c r="M23" s="22">
        <v>25701.02</v>
      </c>
      <c r="N23" s="22">
        <v>7283.45</v>
      </c>
      <c r="O23" s="27">
        <f t="shared" si="4"/>
        <v>270606.32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-25036</v>
      </c>
      <c r="C25" s="31">
        <f>+C26+C28+C39+C40+C43-C44</f>
        <v>-18339.2</v>
      </c>
      <c r="D25" s="31">
        <f t="shared" si="6"/>
        <v>-16288.8</v>
      </c>
      <c r="E25" s="31">
        <f t="shared" si="6"/>
        <v>-1993.2</v>
      </c>
      <c r="F25" s="31">
        <f t="shared" si="6"/>
        <v>-22885.78</v>
      </c>
      <c r="G25" s="31">
        <f t="shared" si="6"/>
        <v>-16038</v>
      </c>
      <c r="H25" s="31">
        <f t="shared" si="6"/>
        <v>-1931.6</v>
      </c>
      <c r="I25" s="31">
        <f t="shared" si="6"/>
        <v>-14696</v>
      </c>
      <c r="J25" s="31">
        <f t="shared" si="6"/>
        <v>-16579.2</v>
      </c>
      <c r="K25" s="31">
        <f t="shared" si="6"/>
        <v>-17151.2</v>
      </c>
      <c r="L25" s="31">
        <f t="shared" si="6"/>
        <v>-13873.2</v>
      </c>
      <c r="M25" s="31">
        <f t="shared" si="6"/>
        <v>-4237.2</v>
      </c>
      <c r="N25" s="31">
        <f t="shared" si="6"/>
        <v>-3282.4</v>
      </c>
      <c r="O25" s="31">
        <f t="shared" si="6"/>
        <v>-172331.78000000003</v>
      </c>
    </row>
    <row r="26" spans="1:15" ht="18.75" customHeight="1">
      <c r="A26" s="26" t="s">
        <v>42</v>
      </c>
      <c r="B26" s="32">
        <f>+B27</f>
        <v>-25036</v>
      </c>
      <c r="C26" s="32">
        <f>+C27</f>
        <v>-18339.2</v>
      </c>
      <c r="D26" s="32">
        <f aca="true" t="shared" si="7" ref="D26:O26">+D27</f>
        <v>-16288.8</v>
      </c>
      <c r="E26" s="32">
        <f t="shared" si="7"/>
        <v>-1993.2</v>
      </c>
      <c r="F26" s="32">
        <f t="shared" si="7"/>
        <v>-8316</v>
      </c>
      <c r="G26" s="32">
        <f t="shared" si="7"/>
        <v>-16038</v>
      </c>
      <c r="H26" s="32">
        <f t="shared" si="7"/>
        <v>-1931.6</v>
      </c>
      <c r="I26" s="32">
        <f t="shared" si="7"/>
        <v>-14696</v>
      </c>
      <c r="J26" s="32">
        <f t="shared" si="7"/>
        <v>-16579.2</v>
      </c>
      <c r="K26" s="32">
        <f t="shared" si="7"/>
        <v>-17151.2</v>
      </c>
      <c r="L26" s="32">
        <f t="shared" si="7"/>
        <v>-13873.2</v>
      </c>
      <c r="M26" s="32">
        <f t="shared" si="7"/>
        <v>-4237.2</v>
      </c>
      <c r="N26" s="32">
        <f t="shared" si="7"/>
        <v>-3282.4</v>
      </c>
      <c r="O26" s="32">
        <f t="shared" si="7"/>
        <v>-157762.00000000003</v>
      </c>
    </row>
    <row r="27" spans="1:26" ht="18.75" customHeight="1">
      <c r="A27" s="28" t="s">
        <v>43</v>
      </c>
      <c r="B27" s="16">
        <f>ROUND((-B9)*$G$3,2)</f>
        <v>-25036</v>
      </c>
      <c r="C27" s="16">
        <f aca="true" t="shared" si="8" ref="C27:N27">ROUND((-C9)*$G$3,2)</f>
        <v>-18339.2</v>
      </c>
      <c r="D27" s="16">
        <f t="shared" si="8"/>
        <v>-16288.8</v>
      </c>
      <c r="E27" s="16">
        <f t="shared" si="8"/>
        <v>-1993.2</v>
      </c>
      <c r="F27" s="16">
        <f t="shared" si="8"/>
        <v>-8316</v>
      </c>
      <c r="G27" s="16">
        <f t="shared" si="8"/>
        <v>-16038</v>
      </c>
      <c r="H27" s="16">
        <f t="shared" si="8"/>
        <v>-1931.6</v>
      </c>
      <c r="I27" s="16">
        <f t="shared" si="8"/>
        <v>-14696</v>
      </c>
      <c r="J27" s="16">
        <f t="shared" si="8"/>
        <v>-16579.2</v>
      </c>
      <c r="K27" s="16">
        <f t="shared" si="8"/>
        <v>-17151.2</v>
      </c>
      <c r="L27" s="16">
        <f t="shared" si="8"/>
        <v>-13873.2</v>
      </c>
      <c r="M27" s="16">
        <f t="shared" si="8"/>
        <v>-4237.2</v>
      </c>
      <c r="N27" s="16">
        <f t="shared" si="8"/>
        <v>-3282.4</v>
      </c>
      <c r="O27" s="33">
        <f aca="true" t="shared" si="9" ref="O27:O44">SUM(B27:N27)</f>
        <v>-157762.00000000003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324237.81</v>
      </c>
      <c r="C42" s="37">
        <f aca="true" t="shared" si="11" ref="C42:N42">+C17+C25</f>
        <v>231192.81</v>
      </c>
      <c r="D42" s="37">
        <f t="shared" si="11"/>
        <v>159430.74000000002</v>
      </c>
      <c r="E42" s="37">
        <f t="shared" si="11"/>
        <v>53862.58000000001</v>
      </c>
      <c r="F42" s="37">
        <f t="shared" si="11"/>
        <v>147593.35</v>
      </c>
      <c r="G42" s="37">
        <f t="shared" si="11"/>
        <v>270976.18</v>
      </c>
      <c r="H42" s="37">
        <f t="shared" si="11"/>
        <v>42149.71000000001</v>
      </c>
      <c r="I42" s="37">
        <f t="shared" si="11"/>
        <v>178943.40999999997</v>
      </c>
      <c r="J42" s="37">
        <f t="shared" si="11"/>
        <v>208152.43</v>
      </c>
      <c r="K42" s="37">
        <f t="shared" si="11"/>
        <v>321225.48</v>
      </c>
      <c r="L42" s="37">
        <f t="shared" si="11"/>
        <v>263238.02999999997</v>
      </c>
      <c r="M42" s="37">
        <f t="shared" si="11"/>
        <v>124807.19000000002</v>
      </c>
      <c r="N42" s="37">
        <f t="shared" si="11"/>
        <v>55992.45</v>
      </c>
      <c r="O42" s="37">
        <f>SUM(B42:N42)</f>
        <v>2381802.17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-44418.42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-44418.42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-29848.64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-29848.64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324237.8</v>
      </c>
      <c r="C48" s="52">
        <f t="shared" si="12"/>
        <v>231192.80000000002</v>
      </c>
      <c r="D48" s="52">
        <f t="shared" si="12"/>
        <v>159430.74</v>
      </c>
      <c r="E48" s="52">
        <f t="shared" si="12"/>
        <v>53862.58</v>
      </c>
      <c r="F48" s="52">
        <f t="shared" si="12"/>
        <v>147593.35</v>
      </c>
      <c r="G48" s="52">
        <f t="shared" si="12"/>
        <v>270976.19</v>
      </c>
      <c r="H48" s="52">
        <f t="shared" si="12"/>
        <v>42149.7</v>
      </c>
      <c r="I48" s="52">
        <f t="shared" si="12"/>
        <v>178943.4</v>
      </c>
      <c r="J48" s="52">
        <f t="shared" si="12"/>
        <v>208152.43</v>
      </c>
      <c r="K48" s="52">
        <f t="shared" si="12"/>
        <v>321225.47</v>
      </c>
      <c r="L48" s="52">
        <f t="shared" si="12"/>
        <v>263238.04</v>
      </c>
      <c r="M48" s="52">
        <f t="shared" si="12"/>
        <v>124807.18</v>
      </c>
      <c r="N48" s="52">
        <f t="shared" si="12"/>
        <v>55992.45</v>
      </c>
      <c r="O48" s="37">
        <f t="shared" si="12"/>
        <v>2381802.1300000004</v>
      </c>
      <c r="Q48"/>
    </row>
    <row r="49" spans="1:18" ht="18.75" customHeight="1">
      <c r="A49" s="26" t="s">
        <v>61</v>
      </c>
      <c r="B49" s="52">
        <v>266034.85</v>
      </c>
      <c r="C49" s="52">
        <v>175406.92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441441.77</v>
      </c>
      <c r="P49"/>
      <c r="Q49"/>
      <c r="R49" s="44"/>
    </row>
    <row r="50" spans="1:16" ht="18.75" customHeight="1">
      <c r="A50" s="26" t="s">
        <v>62</v>
      </c>
      <c r="B50" s="52">
        <v>58202.95</v>
      </c>
      <c r="C50" s="52">
        <v>55785.88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113988.82999999999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159430.74</v>
      </c>
      <c r="E51" s="53">
        <v>0</v>
      </c>
      <c r="F51" s="53">
        <v>0</v>
      </c>
      <c r="G51" s="53">
        <v>0</v>
      </c>
      <c r="H51" s="52">
        <v>42149.7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201580.44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53862.58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53862.58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147593.35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147593.35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270976.19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270976.19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178943.4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178943.4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208152.43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208152.43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321225.47</v>
      </c>
      <c r="L57" s="32">
        <v>263238.04</v>
      </c>
      <c r="M57" s="53">
        <v>0</v>
      </c>
      <c r="N57" s="53">
        <v>0</v>
      </c>
      <c r="O57" s="37">
        <f t="shared" si="13"/>
        <v>584463.51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124807.18</v>
      </c>
      <c r="N58" s="53">
        <v>0</v>
      </c>
      <c r="O58" s="37">
        <f t="shared" si="13"/>
        <v>124807.18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55992.45</v>
      </c>
      <c r="O59" s="56">
        <f t="shared" si="13"/>
        <v>55992.45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 s="69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2020-06-12T19:47:19Z</dcterms:modified>
  <cp:category/>
  <cp:version/>
  <cp:contentType/>
  <cp:contentStatus/>
</cp:coreProperties>
</file>