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<sst xmlns="http://schemas.openxmlformats.org/spreadsheetml/2006/main" count="77" uniqueCount="74">
  <si>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</si>
  <si>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</si>
  <si>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</si>
  <si>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</si>
  <si>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</si>
  <si>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</si>
  <si>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</si>
  <si>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</si>
  <si>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</si>
  <si>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</si>
  <si>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</si>
  <si>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</si>
  <si>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</si>
  <si>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</si>
  <si>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</si>
  <si>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</si>
  <si>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</si>
  <si>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</si>
  <si>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</si>
  <si>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</si>
  <si>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</si>
  <si>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</si>
  <si>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</si>
  <si>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</si>
  <si>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</si>
  <si>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</si>
  <si>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</si>
  <si>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</si>
  <si>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</si>
  <si>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</si>
  <si>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</si>
  <si>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</si>
  <si>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</si>
  <si>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</si>
  <si>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</si>
  <si>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</si>
  <si>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</si>
  <si>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</si>
  <si>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</si>
  <si>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</si>
  <si>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</si>
  <si>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</si>
  <si>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</si>
  <si>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</si>
  <si>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</si>
  <si>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</si>
  <si>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</si>
  <si>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</si>
  <si>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</si>
  <si>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</si>
  <si>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</si>
  <si>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</si>
  <si>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</si>
  <si>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</si>
  <si>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</si>
  <si>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</si>
  <si>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</si>
  <si>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</si>
  <si>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</si>
  <si>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</si>
  <si>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</si>
  <si>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</si>
  <si>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</si>
  <si>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</si>
  <si>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</si>
  <si>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</si>
  <si>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</si>
  <si>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</si>
  <si>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</si>
  <si>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</si>
  <si>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</si>
  <si>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</si>
  <si>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</si>
  <si>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06/06/20 - VENCIMENTO 15/06/20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</si>
</sst>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145815</v>
      </c>
      <c r="C7" s="9">
        <f t="shared" si="0"/>
        <v>93059</v>
      </c>
      <c r="D7" s="9">
        <f t="shared" si="0"/>
        <v>115949</v>
      </c>
      <c r="E7" s="9">
        <f t="shared" si="0"/>
        <v>21688</v>
      </c>
      <c r="F7" s="9">
        <f t="shared" si="0"/>
        <v>61318</v>
      </c>
      <c r="G7" s="9">
        <f t="shared" si="0"/>
        <v>114433</v>
      </c>
      <c r="H7" s="9">
        <f t="shared" si="0"/>
        <v>17060</v>
      </c>
      <c r="I7" s="9">
        <f t="shared" si="0"/>
        <v>92924</v>
      </c>
      <c r="J7" s="9">
        <f t="shared" si="0"/>
        <v>90584</v>
      </c>
      <c r="K7" s="9">
        <f t="shared" si="0"/>
        <v>129109</v>
      </c>
      <c r="L7" s="9">
        <f t="shared" si="0"/>
        <v>101500</v>
      </c>
      <c r="M7" s="9">
        <f t="shared" si="0"/>
        <v>37361</v>
      </c>
      <c r="N7" s="9">
        <f t="shared" si="0"/>
        <v>22339</v>
      </c>
      <c r="O7" s="9">
        <f t="shared" si="0"/>
        <v>1043139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9292</v>
      </c>
      <c r="C8" s="11">
        <f t="shared" si="1"/>
        <v>7253</v>
      </c>
      <c r="D8" s="11">
        <f t="shared" si="1"/>
        <v>6652</v>
      </c>
      <c r="E8" s="11">
        <f t="shared" si="1"/>
        <v>1031</v>
      </c>
      <c r="F8" s="11">
        <f t="shared" si="1"/>
        <v>3433</v>
      </c>
      <c r="G8" s="11">
        <f t="shared" si="1"/>
        <v>6862</v>
      </c>
      <c r="H8" s="11">
        <f t="shared" si="1"/>
        <v>1021</v>
      </c>
      <c r="I8" s="11">
        <f t="shared" si="1"/>
        <v>7277</v>
      </c>
      <c r="J8" s="11">
        <f t="shared" si="1"/>
        <v>6414</v>
      </c>
      <c r="K8" s="11">
        <f t="shared" si="1"/>
        <v>6363</v>
      </c>
      <c r="L8" s="11">
        <f t="shared" si="1"/>
        <v>5233</v>
      </c>
      <c r="M8" s="11">
        <f t="shared" si="1"/>
        <v>1982</v>
      </c>
      <c r="N8" s="11">
        <f t="shared" si="1"/>
        <v>1613</v>
      </c>
      <c r="O8" s="11">
        <f t="shared" si="1"/>
        <v>64426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9292</v>
      </c>
      <c r="C9" s="11">
        <v>7253</v>
      </c>
      <c r="D9" s="11">
        <v>6652</v>
      </c>
      <c r="E9" s="11">
        <v>1031</v>
      </c>
      <c r="F9" s="11">
        <v>3433</v>
      </c>
      <c r="G9" s="11">
        <v>6862</v>
      </c>
      <c r="H9" s="11">
        <v>1014</v>
      </c>
      <c r="I9" s="11">
        <v>7275</v>
      </c>
      <c r="J9" s="11">
        <v>6414</v>
      </c>
      <c r="K9" s="11">
        <v>6363</v>
      </c>
      <c r="L9" s="11">
        <v>5233</v>
      </c>
      <c r="M9" s="11">
        <v>1980</v>
      </c>
      <c r="N9" s="11">
        <v>1613</v>
      </c>
      <c r="O9" s="11">
        <f>SUM(B9:N9)</f>
        <v>64415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7</v>
      </c>
      <c r="I10" s="13">
        <v>2</v>
      </c>
      <c r="J10" s="13">
        <v>0</v>
      </c>
      <c r="K10" s="13">
        <v>0</v>
      </c>
      <c r="L10" s="13">
        <v>0</v>
      </c>
      <c r="M10" s="13">
        <v>2</v>
      </c>
      <c r="N10" s="13">
        <v>0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136523</v>
      </c>
      <c r="C11" s="13">
        <v>85806</v>
      </c>
      <c r="D11" s="13">
        <v>109297</v>
      </c>
      <c r="E11" s="13">
        <v>20657</v>
      </c>
      <c r="F11" s="13">
        <v>57885</v>
      </c>
      <c r="G11" s="13">
        <v>107571</v>
      </c>
      <c r="H11" s="13">
        <v>16039</v>
      </c>
      <c r="I11" s="13">
        <v>85647</v>
      </c>
      <c r="J11" s="13">
        <v>84170</v>
      </c>
      <c r="K11" s="13">
        <v>122746</v>
      </c>
      <c r="L11" s="13">
        <v>96267</v>
      </c>
      <c r="M11" s="13">
        <v>35379</v>
      </c>
      <c r="N11" s="13">
        <v>20726</v>
      </c>
      <c r="O11" s="11">
        <f>SUM(B11:N11)</f>
        <v>978713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1.592971722623344</v>
      </c>
      <c r="C15" s="19">
        <v>1.690644290693872</v>
      </c>
      <c r="D15" s="19">
        <v>1.249596070127114</v>
      </c>
      <c r="E15" s="19">
        <v>1.190802121807121</v>
      </c>
      <c r="F15" s="19">
        <v>1.903307109752673</v>
      </c>
      <c r="G15" s="19">
        <v>2.341635550511378</v>
      </c>
      <c r="H15" s="19">
        <v>1.952188211009777</v>
      </c>
      <c r="I15" s="19">
        <v>1.555787474048442</v>
      </c>
      <c r="J15" s="19">
        <v>1.493228738062845</v>
      </c>
      <c r="K15" s="19">
        <v>1.76499261980103</v>
      </c>
      <c r="L15" s="19">
        <v>1.476071039860064</v>
      </c>
      <c r="M15" s="19">
        <v>1.645685331415064</v>
      </c>
      <c r="N15" s="19">
        <v>1.553996273257634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592166.06</v>
      </c>
      <c r="C17" s="24">
        <f aca="true" t="shared" si="2" ref="C17:O17">C18+C19+C20+C21+C22+C23</f>
        <v>425279.33</v>
      </c>
      <c r="D17" s="24">
        <f t="shared" si="2"/>
        <v>317350.87</v>
      </c>
      <c r="E17" s="24">
        <f t="shared" si="2"/>
        <v>101826.82999999999</v>
      </c>
      <c r="F17" s="24">
        <f t="shared" si="2"/>
        <v>304897.75000000006</v>
      </c>
      <c r="G17" s="24">
        <f t="shared" si="2"/>
        <v>555150.84</v>
      </c>
      <c r="H17" s="24">
        <f t="shared" si="2"/>
        <v>90846.62</v>
      </c>
      <c r="I17" s="24">
        <f t="shared" si="2"/>
        <v>383905.88</v>
      </c>
      <c r="J17" s="24">
        <f t="shared" si="2"/>
        <v>357127.36000000004</v>
      </c>
      <c r="K17" s="24">
        <f t="shared" si="2"/>
        <v>566373.8200000001</v>
      </c>
      <c r="L17" s="24">
        <f t="shared" si="2"/>
        <v>436888.04</v>
      </c>
      <c r="M17" s="24">
        <f t="shared" si="2"/>
        <v>215016.52</v>
      </c>
      <c r="N17" s="24">
        <f t="shared" si="2"/>
        <v>105316.04999999999</v>
      </c>
      <c r="O17" s="24">
        <f t="shared" si="2"/>
        <v>4452145.970000001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325779.87</v>
      </c>
      <c r="C18" s="22">
        <f t="shared" si="3"/>
        <v>214733.64</v>
      </c>
      <c r="D18" s="22">
        <f t="shared" si="3"/>
        <v>234588.02</v>
      </c>
      <c r="E18" s="22">
        <f t="shared" si="3"/>
        <v>75064.34</v>
      </c>
      <c r="F18" s="22">
        <f t="shared" si="3"/>
        <v>143741.66</v>
      </c>
      <c r="G18" s="22">
        <f t="shared" si="3"/>
        <v>220523.83</v>
      </c>
      <c r="H18" s="22">
        <f t="shared" si="3"/>
        <v>44081.33</v>
      </c>
      <c r="I18" s="22">
        <f t="shared" si="3"/>
        <v>212721.62</v>
      </c>
      <c r="J18" s="22">
        <f t="shared" si="3"/>
        <v>208714.59</v>
      </c>
      <c r="K18" s="22">
        <f t="shared" si="3"/>
        <v>281380.15</v>
      </c>
      <c r="L18" s="22">
        <f t="shared" si="3"/>
        <v>251760.6</v>
      </c>
      <c r="M18" s="22">
        <f t="shared" si="3"/>
        <v>107057.95</v>
      </c>
      <c r="N18" s="22">
        <f t="shared" si="3"/>
        <v>57849.07</v>
      </c>
      <c r="O18" s="27">
        <f aca="true" t="shared" si="4" ref="O18:O23">SUM(B18:N18)</f>
        <v>2377996.6700000004</v>
      </c>
    </row>
    <row r="19" spans="1:23" ht="18.75" customHeight="1">
      <c r="A19" s="26" t="s">
        <v>36</v>
      </c>
      <c r="B19" s="16">
        <f>IF(B15&lt;&gt;0,ROUND((B15-1)*B18,2),0)</f>
        <v>193178.25</v>
      </c>
      <c r="C19" s="22">
        <f aca="true" t="shared" si="5" ref="C19:N19">IF(C15&lt;&gt;0,ROUND((C15-1)*C18,2),0)</f>
        <v>148304.56</v>
      </c>
      <c r="D19" s="22">
        <f t="shared" si="5"/>
        <v>58552.25</v>
      </c>
      <c r="E19" s="22">
        <f t="shared" si="5"/>
        <v>14322.44</v>
      </c>
      <c r="F19" s="22">
        <f t="shared" si="5"/>
        <v>129842.86</v>
      </c>
      <c r="G19" s="22">
        <f t="shared" si="5"/>
        <v>295862.61</v>
      </c>
      <c r="H19" s="22">
        <f t="shared" si="5"/>
        <v>41973.72</v>
      </c>
      <c r="I19" s="22">
        <f t="shared" si="5"/>
        <v>118228.01</v>
      </c>
      <c r="J19" s="22">
        <f t="shared" si="5"/>
        <v>102944.03</v>
      </c>
      <c r="K19" s="22">
        <f t="shared" si="5"/>
        <v>215253.74</v>
      </c>
      <c r="L19" s="22">
        <f t="shared" si="5"/>
        <v>119855.93</v>
      </c>
      <c r="M19" s="22">
        <f t="shared" si="5"/>
        <v>69125.75</v>
      </c>
      <c r="N19" s="22">
        <f t="shared" si="5"/>
        <v>32048.17</v>
      </c>
      <c r="O19" s="27">
        <f t="shared" si="4"/>
        <v>1539492.3199999998</v>
      </c>
      <c r="W19" s="63"/>
    </row>
    <row r="20" spans="1:15" ht="18.75" customHeight="1">
      <c r="A20" s="26" t="s">
        <v>37</v>
      </c>
      <c r="B20" s="22">
        <v>37248.9</v>
      </c>
      <c r="C20" s="22">
        <v>27547.63</v>
      </c>
      <c r="D20" s="22">
        <v>11522.54</v>
      </c>
      <c r="E20" s="22">
        <v>5759.04</v>
      </c>
      <c r="F20" s="22">
        <v>15375.46</v>
      </c>
      <c r="G20" s="22">
        <v>23389.93</v>
      </c>
      <c r="H20" s="22">
        <v>4791.57</v>
      </c>
      <c r="I20" s="22">
        <v>16321.83</v>
      </c>
      <c r="J20" s="22">
        <v>23293.84</v>
      </c>
      <c r="K20" s="22">
        <v>35579.3</v>
      </c>
      <c r="L20" s="22">
        <v>31009.54</v>
      </c>
      <c r="M20" s="22">
        <v>13131.8</v>
      </c>
      <c r="N20" s="22">
        <v>6767.37</v>
      </c>
      <c r="O20" s="27">
        <f t="shared" si="4"/>
        <v>251738.74999999997</v>
      </c>
    </row>
    <row r="21" spans="1:15" ht="18.75" customHeight="1">
      <c r="A21" s="26" t="s">
        <v>38</v>
      </c>
      <c r="B21" s="22">
        <v>2735.98</v>
      </c>
      <c r="C21" s="22">
        <v>2735.98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12311.91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33223.06</v>
      </c>
      <c r="C23" s="22">
        <v>31957.52</v>
      </c>
      <c r="D23" s="22">
        <v>12688.06</v>
      </c>
      <c r="E23" s="22">
        <v>6681.01</v>
      </c>
      <c r="F23" s="22">
        <v>14569.78</v>
      </c>
      <c r="G23" s="22">
        <v>14006.48</v>
      </c>
      <c r="H23" s="22">
        <v>0</v>
      </c>
      <c r="I23" s="22">
        <v>36634.42</v>
      </c>
      <c r="J23" s="22">
        <v>22174.9</v>
      </c>
      <c r="K23" s="22">
        <v>32792.64</v>
      </c>
      <c r="L23" s="22">
        <v>32893.98</v>
      </c>
      <c r="M23" s="22">
        <v>25701.02</v>
      </c>
      <c r="N23" s="22">
        <v>7283.45</v>
      </c>
      <c r="O23" s="27">
        <f t="shared" si="4"/>
        <v>270606.32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-40884.8</v>
      </c>
      <c r="C25" s="31">
        <f>+C26+C28+C39+C40+C43-C44</f>
        <v>-31913.2</v>
      </c>
      <c r="D25" s="31">
        <f t="shared" si="6"/>
        <v>-29268.8</v>
      </c>
      <c r="E25" s="31">
        <f t="shared" si="6"/>
        <v>-4536.4</v>
      </c>
      <c r="F25" s="31">
        <f t="shared" si="6"/>
        <v>-29674.979999999996</v>
      </c>
      <c r="G25" s="31">
        <f t="shared" si="6"/>
        <v>-30192.8</v>
      </c>
      <c r="H25" s="31">
        <f t="shared" si="6"/>
        <v>-4461.6</v>
      </c>
      <c r="I25" s="31">
        <f t="shared" si="6"/>
        <v>-32010</v>
      </c>
      <c r="J25" s="31">
        <f t="shared" si="6"/>
        <v>-28221.6</v>
      </c>
      <c r="K25" s="31">
        <f t="shared" si="6"/>
        <v>-27997.2</v>
      </c>
      <c r="L25" s="31">
        <f t="shared" si="6"/>
        <v>-23025.2</v>
      </c>
      <c r="M25" s="31">
        <f t="shared" si="6"/>
        <v>-8712</v>
      </c>
      <c r="N25" s="31">
        <f t="shared" si="6"/>
        <v>-7097.2</v>
      </c>
      <c r="O25" s="31">
        <f t="shared" si="6"/>
        <v>-297995.78</v>
      </c>
    </row>
    <row r="26" spans="1:15" ht="18.75" customHeight="1">
      <c r="A26" s="26" t="s">
        <v>42</v>
      </c>
      <c r="B26" s="32">
        <f>+B27</f>
        <v>-40884.8</v>
      </c>
      <c r="C26" s="32">
        <f>+C27</f>
        <v>-31913.2</v>
      </c>
      <c r="D26" s="32">
        <f aca="true" t="shared" si="7" ref="D26:O26">+D27</f>
        <v>-29268.8</v>
      </c>
      <c r="E26" s="32">
        <f t="shared" si="7"/>
        <v>-4536.4</v>
      </c>
      <c r="F26" s="32">
        <f t="shared" si="7"/>
        <v>-15105.2</v>
      </c>
      <c r="G26" s="32">
        <f t="shared" si="7"/>
        <v>-30192.8</v>
      </c>
      <c r="H26" s="32">
        <f t="shared" si="7"/>
        <v>-4461.6</v>
      </c>
      <c r="I26" s="32">
        <f t="shared" si="7"/>
        <v>-32010</v>
      </c>
      <c r="J26" s="32">
        <f t="shared" si="7"/>
        <v>-28221.6</v>
      </c>
      <c r="K26" s="32">
        <f t="shared" si="7"/>
        <v>-27997.2</v>
      </c>
      <c r="L26" s="32">
        <f t="shared" si="7"/>
        <v>-23025.2</v>
      </c>
      <c r="M26" s="32">
        <f t="shared" si="7"/>
        <v>-8712</v>
      </c>
      <c r="N26" s="32">
        <f t="shared" si="7"/>
        <v>-7097.2</v>
      </c>
      <c r="O26" s="32">
        <f t="shared" si="7"/>
        <v>-283426</v>
      </c>
    </row>
    <row r="27" spans="1:26" ht="18.75" customHeight="1">
      <c r="A27" s="28" t="s">
        <v>43</v>
      </c>
      <c r="B27" s="16">
        <f>ROUND((-B9)*$G$3,2)</f>
        <v>-40884.8</v>
      </c>
      <c r="C27" s="16">
        <f aca="true" t="shared" si="8" ref="C27:N27">ROUND((-C9)*$G$3,2)</f>
        <v>-31913.2</v>
      </c>
      <c r="D27" s="16">
        <f t="shared" si="8"/>
        <v>-29268.8</v>
      </c>
      <c r="E27" s="16">
        <f t="shared" si="8"/>
        <v>-4536.4</v>
      </c>
      <c r="F27" s="16">
        <f t="shared" si="8"/>
        <v>-15105.2</v>
      </c>
      <c r="G27" s="16">
        <f t="shared" si="8"/>
        <v>-30192.8</v>
      </c>
      <c r="H27" s="16">
        <f t="shared" si="8"/>
        <v>-4461.6</v>
      </c>
      <c r="I27" s="16">
        <f t="shared" si="8"/>
        <v>-32010</v>
      </c>
      <c r="J27" s="16">
        <f t="shared" si="8"/>
        <v>-28221.6</v>
      </c>
      <c r="K27" s="16">
        <f t="shared" si="8"/>
        <v>-27997.2</v>
      </c>
      <c r="L27" s="16">
        <f t="shared" si="8"/>
        <v>-23025.2</v>
      </c>
      <c r="M27" s="16">
        <f t="shared" si="8"/>
        <v>-8712</v>
      </c>
      <c r="N27" s="16">
        <f t="shared" si="8"/>
        <v>-7097.2</v>
      </c>
      <c r="O27" s="33">
        <f aca="true" t="shared" si="9" ref="O27:O44">SUM(B27:N27)</f>
        <v>-283426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551281.26</v>
      </c>
      <c r="C42" s="37">
        <f aca="true" t="shared" si="11" ref="C42:N42">+C17+C25</f>
        <v>393366.13</v>
      </c>
      <c r="D42" s="37">
        <f t="shared" si="11"/>
        <v>288082.07</v>
      </c>
      <c r="E42" s="37">
        <f t="shared" si="11"/>
        <v>97290.43</v>
      </c>
      <c r="F42" s="37">
        <f t="shared" si="11"/>
        <v>275222.7700000001</v>
      </c>
      <c r="G42" s="37">
        <f t="shared" si="11"/>
        <v>524958.0399999999</v>
      </c>
      <c r="H42" s="37">
        <f t="shared" si="11"/>
        <v>86385.01999999999</v>
      </c>
      <c r="I42" s="37">
        <f t="shared" si="11"/>
        <v>351895.88</v>
      </c>
      <c r="J42" s="37">
        <f t="shared" si="11"/>
        <v>328905.76000000007</v>
      </c>
      <c r="K42" s="37">
        <f t="shared" si="11"/>
        <v>538376.6200000001</v>
      </c>
      <c r="L42" s="37">
        <f t="shared" si="11"/>
        <v>413862.83999999997</v>
      </c>
      <c r="M42" s="37">
        <f t="shared" si="11"/>
        <v>206304.52</v>
      </c>
      <c r="N42" s="37">
        <f t="shared" si="11"/>
        <v>98218.84999999999</v>
      </c>
      <c r="O42" s="37">
        <f>SUM(B42:N42)</f>
        <v>4154150.19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-58988.2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-58988.2</v>
      </c>
      <c r="P43"/>
      <c r="Q43" s="44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-44418.42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-44418.42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551281.27</v>
      </c>
      <c r="C48" s="52">
        <f t="shared" si="12"/>
        <v>393366.14</v>
      </c>
      <c r="D48" s="52">
        <f t="shared" si="12"/>
        <v>288082.06</v>
      </c>
      <c r="E48" s="52">
        <f t="shared" si="12"/>
        <v>97290.42</v>
      </c>
      <c r="F48" s="52">
        <f t="shared" si="12"/>
        <v>275222.77</v>
      </c>
      <c r="G48" s="52">
        <f t="shared" si="12"/>
        <v>524958.05</v>
      </c>
      <c r="H48" s="52">
        <f t="shared" si="12"/>
        <v>86385.03</v>
      </c>
      <c r="I48" s="52">
        <f t="shared" si="12"/>
        <v>351895.88</v>
      </c>
      <c r="J48" s="52">
        <f t="shared" si="12"/>
        <v>328905.77</v>
      </c>
      <c r="K48" s="52">
        <f t="shared" si="12"/>
        <v>538376.63</v>
      </c>
      <c r="L48" s="52">
        <f t="shared" si="12"/>
        <v>413862.84</v>
      </c>
      <c r="M48" s="52">
        <f t="shared" si="12"/>
        <v>206304.51</v>
      </c>
      <c r="N48" s="52">
        <f t="shared" si="12"/>
        <v>98218.86</v>
      </c>
      <c r="O48" s="37">
        <f t="shared" si="12"/>
        <v>4154150.23</v>
      </c>
      <c r="Q48"/>
    </row>
    <row r="49" spans="1:18" ht="18.75" customHeight="1">
      <c r="A49" s="26" t="s">
        <v>61</v>
      </c>
      <c r="B49" s="52">
        <v>447669.63</v>
      </c>
      <c r="C49" s="52">
        <v>292171.73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739841.36</v>
      </c>
      <c r="P49"/>
      <c r="Q49"/>
      <c r="R49" s="44"/>
    </row>
    <row r="50" spans="1:16" ht="18.75" customHeight="1">
      <c r="A50" s="26" t="s">
        <v>62</v>
      </c>
      <c r="B50" s="52">
        <v>103611.64</v>
      </c>
      <c r="C50" s="52">
        <v>101194.41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204806.05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288082.06</v>
      </c>
      <c r="E51" s="53">
        <v>0</v>
      </c>
      <c r="F51" s="53">
        <v>0</v>
      </c>
      <c r="G51" s="53">
        <v>0</v>
      </c>
      <c r="H51" s="52">
        <v>86385.03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374467.08999999997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97290.42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97290.42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275222.77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275222.77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524958.05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524958.05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351895.88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351895.88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328905.77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328905.77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538376.63</v>
      </c>
      <c r="L57" s="32">
        <v>413862.84</v>
      </c>
      <c r="M57" s="53">
        <v>0</v>
      </c>
      <c r="N57" s="53">
        <v>0</v>
      </c>
      <c r="O57" s="37">
        <f t="shared" si="13"/>
        <v>952239.47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206304.51</v>
      </c>
      <c r="N58" s="53">
        <v>0</v>
      </c>
      <c r="O58" s="37">
        <f t="shared" si="13"/>
        <v>206304.51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98218.86</v>
      </c>
      <c r="O59" s="56">
        <f t="shared" si="13"/>
        <v>98218.86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2020-06-12T19:44:10Z</dcterms:modified>
  <cp:category/>
  <cp:version/>
  <cp:contentType/>
  <cp:contentStatus/>
</cp:coreProperties>
</file>