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<sst xmlns="http://schemas.openxmlformats.org/spreadsheetml/2006/main" count="77" uniqueCount="74">
  <si>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</si>
  <si>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</si>
  <si>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</si>
  <si>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</si>
  <si>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</si>
  <si>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</si>
  <si>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</si>
  <si>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</si>
  <si>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</si>
  <si>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</si>
  <si>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</si>
  <si>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</si>
  <si>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</si>
  <si>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</si>
  <si>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</si>
  <si>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</si>
  <si>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</si>
  <si>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</si>
  <si>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</si>
  <si>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</si>
  <si>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</si>
  <si>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</si>
  <si>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</si>
  <si>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</si>
  <si>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</si>
  <si>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</si>
  <si>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</si>
  <si>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</si>
  <si>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</si>
  <si>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</si>
  <si>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</si>
  <si>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</si>
  <si>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</si>
  <si>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</si>
  <si>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</si>
  <si>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</si>
  <si>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</si>
  <si>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</si>
  <si>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</si>
  <si>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</si>
  <si>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</si>
  <si>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</si>
  <si>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</si>
  <si>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</si>
  <si>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</si>
  <si>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</si>
  <si>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</si>
  <si>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</si>
  <si>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</si>
  <si>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</si>
  <si>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</si>
  <si>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</si>
  <si>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</si>
  <si>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</si>
  <si>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</si>
  <si>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</si>
  <si>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</si>
  <si>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</si>
  <si>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</si>
  <si>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</si>
  <si>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</si>
  <si>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</si>
  <si>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</si>
  <si>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</si>
  <si>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</si>
  <si>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</si>
  <si>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</si>
  <si>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</si>
  <si>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</si>
  <si>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</si>
  <si>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</si>
  <si>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</si>
  <si>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</si>
  <si>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05/06/20 - VENCIMENTO 15/06/20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</si>
</sst>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206129</v>
      </c>
      <c r="C7" s="9">
        <f t="shared" si="0"/>
        <v>140327</v>
      </c>
      <c r="D7" s="9">
        <f t="shared" si="0"/>
        <v>157384</v>
      </c>
      <c r="E7" s="9">
        <f t="shared" si="0"/>
        <v>33897</v>
      </c>
      <c r="F7" s="9">
        <f t="shared" si="0"/>
        <v>96556</v>
      </c>
      <c r="G7" s="9">
        <f t="shared" si="0"/>
        <v>181993</v>
      </c>
      <c r="H7" s="9">
        <f t="shared" si="0"/>
        <v>26580</v>
      </c>
      <c r="I7" s="9">
        <f t="shared" si="0"/>
        <v>135647</v>
      </c>
      <c r="J7" s="9">
        <f t="shared" si="0"/>
        <v>126609</v>
      </c>
      <c r="K7" s="9">
        <f t="shared" si="0"/>
        <v>184018</v>
      </c>
      <c r="L7" s="9">
        <f t="shared" si="0"/>
        <v>140776</v>
      </c>
      <c r="M7" s="9">
        <f t="shared" si="0"/>
        <v>56883</v>
      </c>
      <c r="N7" s="9">
        <f t="shared" si="0"/>
        <v>35460</v>
      </c>
      <c r="O7" s="9">
        <f t="shared" si="0"/>
        <v>1522259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10815</v>
      </c>
      <c r="C8" s="11">
        <f t="shared" si="1"/>
        <v>8908</v>
      </c>
      <c r="D8" s="11">
        <f t="shared" si="1"/>
        <v>7118</v>
      </c>
      <c r="E8" s="11">
        <f t="shared" si="1"/>
        <v>1344</v>
      </c>
      <c r="F8" s="11">
        <f t="shared" si="1"/>
        <v>4136</v>
      </c>
      <c r="G8" s="11">
        <f t="shared" si="1"/>
        <v>8938</v>
      </c>
      <c r="H8" s="11">
        <f t="shared" si="1"/>
        <v>1356</v>
      </c>
      <c r="I8" s="11">
        <f t="shared" si="1"/>
        <v>8461</v>
      </c>
      <c r="J8" s="11">
        <f t="shared" si="1"/>
        <v>7433</v>
      </c>
      <c r="K8" s="11">
        <f t="shared" si="1"/>
        <v>6973</v>
      </c>
      <c r="L8" s="11">
        <f t="shared" si="1"/>
        <v>5754</v>
      </c>
      <c r="M8" s="11">
        <f t="shared" si="1"/>
        <v>2543</v>
      </c>
      <c r="N8" s="11">
        <f t="shared" si="1"/>
        <v>2033</v>
      </c>
      <c r="O8" s="11">
        <f t="shared" si="1"/>
        <v>75812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10815</v>
      </c>
      <c r="C9" s="11">
        <v>8908</v>
      </c>
      <c r="D9" s="11">
        <v>7118</v>
      </c>
      <c r="E9" s="11">
        <v>1344</v>
      </c>
      <c r="F9" s="11">
        <v>4136</v>
      </c>
      <c r="G9" s="11">
        <v>8938</v>
      </c>
      <c r="H9" s="11">
        <v>1347</v>
      </c>
      <c r="I9" s="11">
        <v>8460</v>
      </c>
      <c r="J9" s="11">
        <v>7433</v>
      </c>
      <c r="K9" s="11">
        <v>6965</v>
      </c>
      <c r="L9" s="11">
        <v>5754</v>
      </c>
      <c r="M9" s="11">
        <v>2541</v>
      </c>
      <c r="N9" s="11">
        <v>2033</v>
      </c>
      <c r="O9" s="11">
        <f>SUM(B9:N9)</f>
        <v>75792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8</v>
      </c>
      <c r="L10" s="13">
        <v>0</v>
      </c>
      <c r="M10" s="13">
        <v>2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195314</v>
      </c>
      <c r="C11" s="13">
        <v>131419</v>
      </c>
      <c r="D11" s="13">
        <v>150266</v>
      </c>
      <c r="E11" s="13">
        <v>32553</v>
      </c>
      <c r="F11" s="13">
        <v>92420</v>
      </c>
      <c r="G11" s="13">
        <v>173055</v>
      </c>
      <c r="H11" s="13">
        <v>25224</v>
      </c>
      <c r="I11" s="13">
        <v>127186</v>
      </c>
      <c r="J11" s="13">
        <v>119176</v>
      </c>
      <c r="K11" s="13">
        <v>177045</v>
      </c>
      <c r="L11" s="13">
        <v>135022</v>
      </c>
      <c r="M11" s="13">
        <v>54340</v>
      </c>
      <c r="N11" s="13">
        <v>33427</v>
      </c>
      <c r="O11" s="11">
        <f>SUM(B11:N11)</f>
        <v>1446447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1.592971722623344</v>
      </c>
      <c r="C15" s="19">
        <v>1.690644290693872</v>
      </c>
      <c r="D15" s="19">
        <v>1.249596070127114</v>
      </c>
      <c r="E15" s="19">
        <v>1.190802121807121</v>
      </c>
      <c r="F15" s="19">
        <v>1.903307109752673</v>
      </c>
      <c r="G15" s="19">
        <v>2.341635550511378</v>
      </c>
      <c r="H15" s="19">
        <v>1.952188211009777</v>
      </c>
      <c r="I15" s="19">
        <v>1.555787474048442</v>
      </c>
      <c r="J15" s="19">
        <v>1.493228738062845</v>
      </c>
      <c r="K15" s="19">
        <v>1.76499261980103</v>
      </c>
      <c r="L15" s="19">
        <v>1.476071039860064</v>
      </c>
      <c r="M15" s="19">
        <v>1.645685331415064</v>
      </c>
      <c r="N15" s="19">
        <v>1.553996273257634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806824.6399999999</v>
      </c>
      <c r="C17" s="24">
        <f aca="true" t="shared" si="2" ref="C17:O17">C18+C19+C20+C21+C22+C23</f>
        <v>609679.4400000001</v>
      </c>
      <c r="D17" s="24">
        <f t="shared" si="2"/>
        <v>422106.12</v>
      </c>
      <c r="E17" s="24">
        <f t="shared" si="2"/>
        <v>152146.04</v>
      </c>
      <c r="F17" s="24">
        <f t="shared" si="2"/>
        <v>462120.28</v>
      </c>
      <c r="G17" s="24">
        <f t="shared" si="2"/>
        <v>860019.8</v>
      </c>
      <c r="H17" s="24">
        <f t="shared" si="2"/>
        <v>138867.97</v>
      </c>
      <c r="I17" s="24">
        <f t="shared" si="2"/>
        <v>536064.21</v>
      </c>
      <c r="J17" s="24">
        <f t="shared" si="2"/>
        <v>481073.13000000006</v>
      </c>
      <c r="K17" s="24">
        <f t="shared" si="2"/>
        <v>777588.16</v>
      </c>
      <c r="L17" s="24">
        <f t="shared" si="2"/>
        <v>580687.1599999999</v>
      </c>
      <c r="M17" s="24">
        <f t="shared" si="2"/>
        <v>307076.63</v>
      </c>
      <c r="N17" s="24">
        <f t="shared" si="2"/>
        <v>158117.97</v>
      </c>
      <c r="O17" s="24">
        <f t="shared" si="2"/>
        <v>6292371.550000001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460533.41</v>
      </c>
      <c r="C18" s="22">
        <f t="shared" si="3"/>
        <v>323804.55</v>
      </c>
      <c r="D18" s="22">
        <f t="shared" si="3"/>
        <v>318419.31</v>
      </c>
      <c r="E18" s="22">
        <f t="shared" si="3"/>
        <v>117320.91</v>
      </c>
      <c r="F18" s="22">
        <f t="shared" si="3"/>
        <v>226346.58</v>
      </c>
      <c r="G18" s="22">
        <f t="shared" si="3"/>
        <v>350718.71</v>
      </c>
      <c r="H18" s="22">
        <f t="shared" si="3"/>
        <v>68680.06</v>
      </c>
      <c r="I18" s="22">
        <f t="shared" si="3"/>
        <v>310523.11</v>
      </c>
      <c r="J18" s="22">
        <f t="shared" si="3"/>
        <v>291719.8</v>
      </c>
      <c r="K18" s="22">
        <f t="shared" si="3"/>
        <v>401048.83</v>
      </c>
      <c r="L18" s="22">
        <f t="shared" si="3"/>
        <v>349180.79</v>
      </c>
      <c r="M18" s="22">
        <f t="shared" si="3"/>
        <v>162998.24</v>
      </c>
      <c r="N18" s="22">
        <f t="shared" si="3"/>
        <v>91827.22</v>
      </c>
      <c r="O18" s="27">
        <f aca="true" t="shared" si="4" ref="O18:O23">SUM(B18:N18)</f>
        <v>3473121.52</v>
      </c>
    </row>
    <row r="19" spans="1:23" ht="18.75" customHeight="1">
      <c r="A19" s="26" t="s">
        <v>36</v>
      </c>
      <c r="B19" s="16">
        <f>IF(B15&lt;&gt;0,ROUND((B15-1)*B18,2),0)</f>
        <v>273083.29</v>
      </c>
      <c r="C19" s="22">
        <f aca="true" t="shared" si="5" ref="C19:N19">IF(C15&lt;&gt;0,ROUND((C15-1)*C18,2),0)</f>
        <v>223633.76</v>
      </c>
      <c r="D19" s="22">
        <f t="shared" si="5"/>
        <v>79476.21</v>
      </c>
      <c r="E19" s="22">
        <f t="shared" si="5"/>
        <v>22385.08</v>
      </c>
      <c r="F19" s="22">
        <f t="shared" si="5"/>
        <v>204460.47</v>
      </c>
      <c r="G19" s="22">
        <f t="shared" si="5"/>
        <v>470536.69</v>
      </c>
      <c r="H19" s="22">
        <f t="shared" si="5"/>
        <v>65396.34</v>
      </c>
      <c r="I19" s="22">
        <f t="shared" si="5"/>
        <v>172584.85</v>
      </c>
      <c r="J19" s="22">
        <f t="shared" si="5"/>
        <v>143884.59</v>
      </c>
      <c r="K19" s="22">
        <f t="shared" si="5"/>
        <v>306799.4</v>
      </c>
      <c r="L19" s="22">
        <f t="shared" si="5"/>
        <v>166234.86</v>
      </c>
      <c r="M19" s="22">
        <f t="shared" si="5"/>
        <v>105245.57</v>
      </c>
      <c r="N19" s="22">
        <f t="shared" si="5"/>
        <v>50871.94</v>
      </c>
      <c r="O19" s="27">
        <f t="shared" si="4"/>
        <v>2284593.05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12688.06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270606.32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-47586</v>
      </c>
      <c r="C25" s="31">
        <f>+C26+C28+C39+C40+C43-C44</f>
        <v>-39195.2</v>
      </c>
      <c r="D25" s="31">
        <f t="shared" si="6"/>
        <v>-31319.2</v>
      </c>
      <c r="E25" s="31">
        <f t="shared" si="6"/>
        <v>-5913.6</v>
      </c>
      <c r="F25" s="31">
        <f t="shared" si="6"/>
        <v>-32768.18000000001</v>
      </c>
      <c r="G25" s="31">
        <f t="shared" si="6"/>
        <v>-39327.2</v>
      </c>
      <c r="H25" s="31">
        <f t="shared" si="6"/>
        <v>-5926.8</v>
      </c>
      <c r="I25" s="31">
        <f t="shared" si="6"/>
        <v>-37224</v>
      </c>
      <c r="J25" s="31">
        <f t="shared" si="6"/>
        <v>-32705.2</v>
      </c>
      <c r="K25" s="31">
        <f t="shared" si="6"/>
        <v>-30646</v>
      </c>
      <c r="L25" s="31">
        <f t="shared" si="6"/>
        <v>-25317.6</v>
      </c>
      <c r="M25" s="31">
        <f t="shared" si="6"/>
        <v>-11180.4</v>
      </c>
      <c r="N25" s="31">
        <f t="shared" si="6"/>
        <v>-8945.2</v>
      </c>
      <c r="O25" s="31">
        <f t="shared" si="6"/>
        <v>-348054.57999999996</v>
      </c>
    </row>
    <row r="26" spans="1:15" ht="18.75" customHeight="1">
      <c r="A26" s="26" t="s">
        <v>42</v>
      </c>
      <c r="B26" s="32">
        <f>+B27</f>
        <v>-47586</v>
      </c>
      <c r="C26" s="32">
        <f>+C27</f>
        <v>-39195.2</v>
      </c>
      <c r="D26" s="32">
        <f aca="true" t="shared" si="7" ref="D26:O26">+D27</f>
        <v>-31319.2</v>
      </c>
      <c r="E26" s="32">
        <f t="shared" si="7"/>
        <v>-5913.6</v>
      </c>
      <c r="F26" s="32">
        <f t="shared" si="7"/>
        <v>-18198.4</v>
      </c>
      <c r="G26" s="32">
        <f t="shared" si="7"/>
        <v>-39327.2</v>
      </c>
      <c r="H26" s="32">
        <f t="shared" si="7"/>
        <v>-5926.8</v>
      </c>
      <c r="I26" s="32">
        <f t="shared" si="7"/>
        <v>-37224</v>
      </c>
      <c r="J26" s="32">
        <f t="shared" si="7"/>
        <v>-32705.2</v>
      </c>
      <c r="K26" s="32">
        <f t="shared" si="7"/>
        <v>-30646</v>
      </c>
      <c r="L26" s="32">
        <f t="shared" si="7"/>
        <v>-25317.6</v>
      </c>
      <c r="M26" s="32">
        <f t="shared" si="7"/>
        <v>-11180.4</v>
      </c>
      <c r="N26" s="32">
        <f t="shared" si="7"/>
        <v>-8945.2</v>
      </c>
      <c r="O26" s="32">
        <f t="shared" si="7"/>
        <v>-333484.8</v>
      </c>
    </row>
    <row r="27" spans="1:26" ht="18.75" customHeight="1">
      <c r="A27" s="28" t="s">
        <v>43</v>
      </c>
      <c r="B27" s="16">
        <f>ROUND((-B9)*$G$3,2)</f>
        <v>-47586</v>
      </c>
      <c r="C27" s="16">
        <f aca="true" t="shared" si="8" ref="C27:N27">ROUND((-C9)*$G$3,2)</f>
        <v>-39195.2</v>
      </c>
      <c r="D27" s="16">
        <f t="shared" si="8"/>
        <v>-31319.2</v>
      </c>
      <c r="E27" s="16">
        <f t="shared" si="8"/>
        <v>-5913.6</v>
      </c>
      <c r="F27" s="16">
        <f t="shared" si="8"/>
        <v>-18198.4</v>
      </c>
      <c r="G27" s="16">
        <f t="shared" si="8"/>
        <v>-39327.2</v>
      </c>
      <c r="H27" s="16">
        <f t="shared" si="8"/>
        <v>-5926.8</v>
      </c>
      <c r="I27" s="16">
        <f t="shared" si="8"/>
        <v>-37224</v>
      </c>
      <c r="J27" s="16">
        <f t="shared" si="8"/>
        <v>-32705.2</v>
      </c>
      <c r="K27" s="16">
        <f t="shared" si="8"/>
        <v>-30646</v>
      </c>
      <c r="L27" s="16">
        <f t="shared" si="8"/>
        <v>-25317.6</v>
      </c>
      <c r="M27" s="16">
        <f t="shared" si="8"/>
        <v>-11180.4</v>
      </c>
      <c r="N27" s="16">
        <f t="shared" si="8"/>
        <v>-8945.2</v>
      </c>
      <c r="O27" s="33">
        <f aca="true" t="shared" si="9" ref="O27:O44">SUM(B27:N27)</f>
        <v>-333484.8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759238.6399999999</v>
      </c>
      <c r="C42" s="37">
        <f aca="true" t="shared" si="11" ref="C42:N42">+C17+C25</f>
        <v>570484.2400000001</v>
      </c>
      <c r="D42" s="37">
        <f t="shared" si="11"/>
        <v>390786.92</v>
      </c>
      <c r="E42" s="37">
        <f t="shared" si="11"/>
        <v>146232.44</v>
      </c>
      <c r="F42" s="37">
        <f t="shared" si="11"/>
        <v>429352.10000000003</v>
      </c>
      <c r="G42" s="37">
        <f t="shared" si="11"/>
        <v>820692.6000000001</v>
      </c>
      <c r="H42" s="37">
        <f t="shared" si="11"/>
        <v>132941.17</v>
      </c>
      <c r="I42" s="37">
        <f t="shared" si="11"/>
        <v>498840.20999999996</v>
      </c>
      <c r="J42" s="37">
        <f t="shared" si="11"/>
        <v>448367.93000000005</v>
      </c>
      <c r="K42" s="37">
        <f t="shared" si="11"/>
        <v>746942.16</v>
      </c>
      <c r="L42" s="37">
        <f t="shared" si="11"/>
        <v>555369.5599999999</v>
      </c>
      <c r="M42" s="37">
        <f t="shared" si="11"/>
        <v>295896.23</v>
      </c>
      <c r="N42" s="37">
        <f t="shared" si="11"/>
        <v>149172.77</v>
      </c>
      <c r="O42" s="37">
        <f>SUM(B42:N42)</f>
        <v>5944316.969999999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-73557.98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-73557.98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-58988.2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-58988.2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759238.65</v>
      </c>
      <c r="C48" s="52">
        <f t="shared" si="12"/>
        <v>570484.25</v>
      </c>
      <c r="D48" s="52">
        <f t="shared" si="12"/>
        <v>390786.92</v>
      </c>
      <c r="E48" s="52">
        <f t="shared" si="12"/>
        <v>146232.43</v>
      </c>
      <c r="F48" s="52">
        <f t="shared" si="12"/>
        <v>429352.1</v>
      </c>
      <c r="G48" s="52">
        <f t="shared" si="12"/>
        <v>820692.6</v>
      </c>
      <c r="H48" s="52">
        <f t="shared" si="12"/>
        <v>132941.18</v>
      </c>
      <c r="I48" s="52">
        <f t="shared" si="12"/>
        <v>498840.22</v>
      </c>
      <c r="J48" s="52">
        <f t="shared" si="12"/>
        <v>448367.92</v>
      </c>
      <c r="K48" s="52">
        <f t="shared" si="12"/>
        <v>746942.15</v>
      </c>
      <c r="L48" s="52">
        <f t="shared" si="12"/>
        <v>555369.56</v>
      </c>
      <c r="M48" s="52">
        <f t="shared" si="12"/>
        <v>295896.23</v>
      </c>
      <c r="N48" s="52">
        <f t="shared" si="12"/>
        <v>149172.76</v>
      </c>
      <c r="O48" s="37">
        <f t="shared" si="12"/>
        <v>5944316.969999999</v>
      </c>
      <c r="Q48"/>
    </row>
    <row r="49" spans="1:18" ht="18.75" customHeight="1">
      <c r="A49" s="26" t="s">
        <v>61</v>
      </c>
      <c r="B49" s="52">
        <v>614035.53</v>
      </c>
      <c r="C49" s="52">
        <v>419696.77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1033732.3</v>
      </c>
      <c r="P49"/>
      <c r="Q49"/>
      <c r="R49" s="44"/>
    </row>
    <row r="50" spans="1:16" ht="18.75" customHeight="1">
      <c r="A50" s="26" t="s">
        <v>62</v>
      </c>
      <c r="B50" s="52">
        <v>145203.12</v>
      </c>
      <c r="C50" s="52">
        <v>150787.48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295990.6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390786.92</v>
      </c>
      <c r="E51" s="53">
        <v>0</v>
      </c>
      <c r="F51" s="53">
        <v>0</v>
      </c>
      <c r="G51" s="53">
        <v>0</v>
      </c>
      <c r="H51" s="52">
        <v>132941.18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523728.1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146232.43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146232.43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429352.1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429352.1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820692.6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820692.6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498840.22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498840.22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448367.92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448367.92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746942.15</v>
      </c>
      <c r="L57" s="32">
        <v>555369.56</v>
      </c>
      <c r="M57" s="53">
        <v>0</v>
      </c>
      <c r="N57" s="53">
        <v>0</v>
      </c>
      <c r="O57" s="37">
        <f t="shared" si="13"/>
        <v>1302311.71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295896.23</v>
      </c>
      <c r="N58" s="53">
        <v>0</v>
      </c>
      <c r="O58" s="37">
        <f t="shared" si="13"/>
        <v>295896.23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149172.76</v>
      </c>
      <c r="O59" s="56">
        <f t="shared" si="13"/>
        <v>149172.76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2020-06-12T19:41:47Z</dcterms:modified>
  <cp:category/>
  <cp:version/>
  <cp:contentType/>
  <cp:contentStatus/>
</cp:coreProperties>
</file>