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<sst xmlns="http://schemas.openxmlformats.org/spreadsheetml/2006/main" count="79" uniqueCount="76">
  <si>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DEMONSTRATIVO DE REMUNERAÇÃO DOS CONCESSIONÁRIOS - Grupo Local de Distribuição</t>
  </si>
  <si>
    <t>OPERAÇÃO DE 01 A 31/07/20 - VENCIMENTO DE 08/07 A 07/08/20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</si>
  <si>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</si>
  <si>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</si>
  <si>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</si>
  <si>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</si>
  <si>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</si>
  <si>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</si>
  <si>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</si>
  <si>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</si>
  <si>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</si>
  <si>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</si>
  <si>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</si>
  <si>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</si>
  <si>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</si>
  <si>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</si>
  <si>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</si>
  <si>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</si>
  <si>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</si>
  <si>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</si>
  <si>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</si>
  <si>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</si>
  <si>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</si>
  <si>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</si>
  <si>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</si>
  <si>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</si>
  <si>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</si>
  <si>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</si>
  <si>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</si>
  <si>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</si>
  <si>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</si>
  <si>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</si>
  <si>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</si>
  <si>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</si>
  <si>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</si>
  <si>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</si>
  <si>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</si>
  <si>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</si>
  <si>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</si>
  <si>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</si>
  <si>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</si>
  <si>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</si>
  <si>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</si>
  <si>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</si>
  <si>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</si>
  <si>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</si>
  <si>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</si>
  <si>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</si>
  <si>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</si>
  <si>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</si>
  <si>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</si>
  <si>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</si>
  <si>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</si>
  <si>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</si>
  <si>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</si>
  <si>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</si>
  <si>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</si>
  <si>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Coletivo¹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</si>
  <si>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</si>
  <si>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</si>
  <si>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</si>
  <si>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</si>
  <si>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</si>
  <si>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</si>
  <si>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</si>
  <si>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</si>
  <si>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</si>
  <si>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</si>
  <si>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</si>
  <si>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</si>
  <si>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</si>
  <si>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</si>
  <si>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</si>
  <si>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</si>
  <si>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Nota:(1) Revisão do fator de transição do período de 01 a 12/07/20; revisão da rede da madrugada e do ARLA32, junho/20; remuneração da frota parada,de acordo com a protaria SMT.GAB87/20, período de 22/05 a 31/07/20; e revisão remuneração dos aposentados, período de abril a junho/20.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</si>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</sst>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2" t="s">
        <v>3</v>
      </c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5</v>
      </c>
    </row>
    <row r="5" spans="1:15" ht="42" customHeight="1">
      <c r="A5" s="62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2"/>
    </row>
    <row r="6" spans="1:15" ht="20.25" customHeight="1">
      <c r="A6" s="62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2"/>
    </row>
    <row r="7" spans="1:26" ht="18.75" customHeight="1">
      <c r="A7" s="8" t="s">
        <v>29</v>
      </c>
      <c r="B7" s="9">
        <f aca="true" t="shared" si="0" ref="B7:O7">B8+B11</f>
        <v>6696462</v>
      </c>
      <c r="C7" s="9">
        <f t="shared" si="0"/>
        <v>4568812</v>
      </c>
      <c r="D7" s="9">
        <f t="shared" si="0"/>
        <v>5229159</v>
      </c>
      <c r="E7" s="9">
        <f t="shared" si="0"/>
        <v>1080301</v>
      </c>
      <c r="F7" s="9">
        <f t="shared" si="0"/>
        <v>3734541</v>
      </c>
      <c r="G7" s="9">
        <f t="shared" si="0"/>
        <v>5567772</v>
      </c>
      <c r="H7" s="9">
        <f t="shared" si="0"/>
        <v>935928</v>
      </c>
      <c r="I7" s="9">
        <f t="shared" si="0"/>
        <v>4498461</v>
      </c>
      <c r="J7" s="9">
        <f t="shared" si="0"/>
        <v>4215111</v>
      </c>
      <c r="K7" s="9">
        <f t="shared" si="0"/>
        <v>5891662</v>
      </c>
      <c r="L7" s="9">
        <f t="shared" si="0"/>
        <v>4699496</v>
      </c>
      <c r="M7" s="9">
        <f t="shared" si="0"/>
        <v>1859005</v>
      </c>
      <c r="N7" s="9">
        <f t="shared" si="0"/>
        <v>1299408</v>
      </c>
      <c r="O7" s="9">
        <f t="shared" si="0"/>
        <v>50276118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323168</v>
      </c>
      <c r="C8" s="11">
        <f t="shared" si="1"/>
        <v>276831</v>
      </c>
      <c r="D8" s="11">
        <f t="shared" si="1"/>
        <v>236798</v>
      </c>
      <c r="E8" s="11">
        <f t="shared" si="1"/>
        <v>39429</v>
      </c>
      <c r="F8" s="11">
        <f t="shared" si="1"/>
        <v>159965</v>
      </c>
      <c r="G8" s="11">
        <f t="shared" si="1"/>
        <v>256344</v>
      </c>
      <c r="H8" s="11">
        <f t="shared" si="1"/>
        <v>53489</v>
      </c>
      <c r="I8" s="11">
        <f t="shared" si="1"/>
        <v>272634</v>
      </c>
      <c r="J8" s="11">
        <f t="shared" si="1"/>
        <v>231919</v>
      </c>
      <c r="K8" s="11">
        <f t="shared" si="1"/>
        <v>217590</v>
      </c>
      <c r="L8" s="11">
        <f t="shared" si="1"/>
        <v>184694</v>
      </c>
      <c r="M8" s="11">
        <f t="shared" si="1"/>
        <v>76206</v>
      </c>
      <c r="N8" s="11">
        <f t="shared" si="1"/>
        <v>75231</v>
      </c>
      <c r="O8" s="11">
        <f t="shared" si="1"/>
        <v>2404298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323168</v>
      </c>
      <c r="C9" s="11">
        <v>276831</v>
      </c>
      <c r="D9" s="11">
        <v>236798</v>
      </c>
      <c r="E9" s="11">
        <v>39429</v>
      </c>
      <c r="F9" s="11">
        <v>159965</v>
      </c>
      <c r="G9" s="11">
        <v>256344</v>
      </c>
      <c r="H9" s="11">
        <v>53302</v>
      </c>
      <c r="I9" s="11">
        <v>272599</v>
      </c>
      <c r="J9" s="11">
        <v>231919</v>
      </c>
      <c r="K9" s="11">
        <v>217483</v>
      </c>
      <c r="L9" s="11">
        <v>184694</v>
      </c>
      <c r="M9" s="11">
        <v>76129</v>
      </c>
      <c r="N9" s="11">
        <v>75231</v>
      </c>
      <c r="O9" s="11">
        <f>SUM(B9:N9)</f>
        <v>2403892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187</v>
      </c>
      <c r="I10" s="13">
        <v>35</v>
      </c>
      <c r="J10" s="13">
        <v>0</v>
      </c>
      <c r="K10" s="13">
        <v>107</v>
      </c>
      <c r="L10" s="13">
        <v>0</v>
      </c>
      <c r="M10" s="13">
        <v>77</v>
      </c>
      <c r="N10" s="13">
        <v>0</v>
      </c>
      <c r="O10" s="11">
        <f>SUM(B10:N10)</f>
        <v>406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6373294</v>
      </c>
      <c r="C11" s="13">
        <v>4291981</v>
      </c>
      <c r="D11" s="13">
        <v>4992361</v>
      </c>
      <c r="E11" s="13">
        <v>1040872</v>
      </c>
      <c r="F11" s="13">
        <v>3574576</v>
      </c>
      <c r="G11" s="13">
        <v>5311428</v>
      </c>
      <c r="H11" s="13">
        <v>882439</v>
      </c>
      <c r="I11" s="13">
        <v>4225827</v>
      </c>
      <c r="J11" s="13">
        <v>3983192</v>
      </c>
      <c r="K11" s="13">
        <v>5674072</v>
      </c>
      <c r="L11" s="13">
        <v>4514802</v>
      </c>
      <c r="M11" s="13">
        <v>1782799</v>
      </c>
      <c r="N11" s="13">
        <v>1224177</v>
      </c>
      <c r="O11" s="11">
        <f>SUM(B11:N11)</f>
        <v>47871820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34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75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B18+B19+B20+B21+B22+B23+B24+B25</f>
        <v>25629400.71</v>
      </c>
      <c r="C17" s="24">
        <f aca="true" t="shared" si="2" ref="C17:N17">C18+C19+C20+C21+C22+C23+C24+C25</f>
        <v>19518698.949999996</v>
      </c>
      <c r="D17" s="24">
        <f t="shared" si="2"/>
        <v>15876890.87</v>
      </c>
      <c r="E17" s="24">
        <f t="shared" si="2"/>
        <v>4810518.449999999</v>
      </c>
      <c r="F17" s="24">
        <f t="shared" si="2"/>
        <v>18150019.89</v>
      </c>
      <c r="G17" s="24">
        <f t="shared" si="2"/>
        <v>23725389.45</v>
      </c>
      <c r="H17" s="24">
        <f t="shared" si="2"/>
        <v>4637513.05</v>
      </c>
      <c r="I17" s="24">
        <f t="shared" si="2"/>
        <v>18691029.91</v>
      </c>
      <c r="J17" s="24">
        <f t="shared" si="2"/>
        <v>18205518.6</v>
      </c>
      <c r="K17" s="24">
        <f t="shared" si="2"/>
        <v>22670416.33</v>
      </c>
      <c r="L17" s="24">
        <f t="shared" si="2"/>
        <v>21362200.320000004</v>
      </c>
      <c r="M17" s="24">
        <f t="shared" si="2"/>
        <v>9452956.21</v>
      </c>
      <c r="N17" s="24">
        <f t="shared" si="2"/>
        <v>6073892.660000001</v>
      </c>
      <c r="O17" s="24">
        <f>O18+O19+O20+O21+O22+O23+O24+O25</f>
        <v>208804445.4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36</v>
      </c>
      <c r="B18" s="27">
        <f aca="true" t="shared" si="3" ref="B18:N18">ROUND(B13*B7,2)</f>
        <v>14961235.4</v>
      </c>
      <c r="C18" s="27">
        <f t="shared" si="3"/>
        <v>10542533.69</v>
      </c>
      <c r="D18" s="27">
        <f t="shared" si="3"/>
        <v>10579634.49</v>
      </c>
      <c r="E18" s="27">
        <f t="shared" si="3"/>
        <v>3739029.79</v>
      </c>
      <c r="F18" s="27">
        <f t="shared" si="3"/>
        <v>8754511.01</v>
      </c>
      <c r="G18" s="27">
        <f t="shared" si="3"/>
        <v>10729653.42</v>
      </c>
      <c r="H18" s="27">
        <f t="shared" si="3"/>
        <v>2418344.36</v>
      </c>
      <c r="I18" s="27">
        <f t="shared" si="3"/>
        <v>10297876.92</v>
      </c>
      <c r="J18" s="27">
        <f t="shared" si="3"/>
        <v>9712037.26</v>
      </c>
      <c r="K18" s="27">
        <f t="shared" si="3"/>
        <v>12840288.16</v>
      </c>
      <c r="L18" s="27">
        <f t="shared" si="3"/>
        <v>11656629.88</v>
      </c>
      <c r="M18" s="27">
        <f t="shared" si="3"/>
        <v>5326978.83</v>
      </c>
      <c r="N18" s="27">
        <f t="shared" si="3"/>
        <v>3364946.96</v>
      </c>
      <c r="O18" s="27">
        <f aca="true" t="shared" si="4" ref="O18:O25">SUM(B18:N18)</f>
        <v>114923700.16999999</v>
      </c>
    </row>
    <row r="19" spans="1:23" ht="18.75" customHeight="1">
      <c r="A19" s="26" t="s">
        <v>37</v>
      </c>
      <c r="B19" s="27">
        <v>9936065.26</v>
      </c>
      <c r="C19" s="27">
        <v>8121417.179999998</v>
      </c>
      <c r="D19" s="27">
        <v>5518938.309999999</v>
      </c>
      <c r="E19" s="27">
        <v>966342.5599999996</v>
      </c>
      <c r="F19" s="27">
        <v>9462297.76</v>
      </c>
      <c r="G19" s="27">
        <v>13101939.979999999</v>
      </c>
      <c r="H19" s="27">
        <v>2374584.1300000004</v>
      </c>
      <c r="I19" s="27">
        <v>7793715.87</v>
      </c>
      <c r="J19" s="27">
        <v>8208304.300000001</v>
      </c>
      <c r="K19" s="27">
        <v>8908865</v>
      </c>
      <c r="L19" s="27">
        <v>8749222.01</v>
      </c>
      <c r="M19" s="27">
        <v>3430107.21</v>
      </c>
      <c r="N19" s="27">
        <v>2595722.4499999997</v>
      </c>
      <c r="O19" s="27">
        <f t="shared" si="4"/>
        <v>89167522.02</v>
      </c>
      <c r="W19" s="28"/>
    </row>
    <row r="20" spans="1:15" ht="18.75" customHeight="1">
      <c r="A20" s="26" t="s">
        <v>38</v>
      </c>
      <c r="B20" s="27">
        <v>889010.3500000001</v>
      </c>
      <c r="C20" s="27">
        <v>690385.2599999999</v>
      </c>
      <c r="D20" s="27">
        <v>308681.50999999995</v>
      </c>
      <c r="E20" s="27">
        <v>144667.74999999997</v>
      </c>
      <c r="F20" s="27">
        <v>397081.48</v>
      </c>
      <c r="G20" s="27">
        <v>601247.0700000002</v>
      </c>
      <c r="H20" s="27">
        <v>101958.5</v>
      </c>
      <c r="I20" s="27">
        <v>402486.84999999986</v>
      </c>
      <c r="J20" s="27">
        <v>590012.0000000001</v>
      </c>
      <c r="K20" s="27">
        <v>934242.6499999999</v>
      </c>
      <c r="L20" s="27">
        <v>893138.4600000001</v>
      </c>
      <c r="M20" s="27">
        <v>364674.1800000001</v>
      </c>
      <c r="N20" s="27">
        <v>172182.9</v>
      </c>
      <c r="O20" s="27">
        <f t="shared" si="4"/>
        <v>6489768.96</v>
      </c>
    </row>
    <row r="21" spans="1:15" ht="18.75" customHeight="1">
      <c r="A21" s="26" t="s">
        <v>39</v>
      </c>
      <c r="B21" s="27">
        <v>82079.14000000001</v>
      </c>
      <c r="C21" s="27">
        <v>82079.14000000001</v>
      </c>
      <c r="D21" s="27">
        <v>0</v>
      </c>
      <c r="E21" s="27">
        <v>0</v>
      </c>
      <c r="F21" s="27">
        <v>41039.57000000001</v>
      </c>
      <c r="G21" s="27">
        <v>41039.57000000001</v>
      </c>
      <c r="H21" s="27">
        <v>0</v>
      </c>
      <c r="I21" s="27">
        <v>0</v>
      </c>
      <c r="J21" s="27">
        <v>0</v>
      </c>
      <c r="K21" s="27">
        <v>41039.57000000001</v>
      </c>
      <c r="L21" s="27">
        <v>41039.57000000001</v>
      </c>
      <c r="M21" s="27">
        <v>0</v>
      </c>
      <c r="N21" s="27">
        <v>41039.57000000001</v>
      </c>
      <c r="O21" s="27">
        <f t="shared" si="4"/>
        <v>369356.13000000006</v>
      </c>
    </row>
    <row r="22" spans="1:15" ht="18.75" customHeight="1">
      <c r="A22" s="26" t="s">
        <v>40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4"/>
        <v>0</v>
      </c>
    </row>
    <row r="23" spans="1:26" ht="18.75" customHeight="1">
      <c r="A23" s="26" t="s">
        <v>41</v>
      </c>
      <c r="B23" s="27">
        <v>-12146.009999999995</v>
      </c>
      <c r="C23" s="27">
        <v>-25093.419999999995</v>
      </c>
      <c r="D23" s="27">
        <v>-89604.92</v>
      </c>
      <c r="E23" s="27">
        <v>-1509.27</v>
      </c>
      <c r="F23" s="27">
        <v>-14717.429999999998</v>
      </c>
      <c r="G23" s="27">
        <v>-49241.579999999994</v>
      </c>
      <c r="H23" s="27">
        <v>-43168.5</v>
      </c>
      <c r="I23" s="27">
        <v>-21629.44</v>
      </c>
      <c r="J23" s="27">
        <v>-59590.68</v>
      </c>
      <c r="K23" s="27">
        <v>-3062.7</v>
      </c>
      <c r="L23" s="27">
        <v>-6682.719999999999</v>
      </c>
      <c r="M23" s="27">
        <v>-2528.95</v>
      </c>
      <c r="N23" s="27">
        <v>-2888.6000000000004</v>
      </c>
      <c r="O23" s="27">
        <f t="shared" si="4"/>
        <v>-331864.22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42</v>
      </c>
      <c r="B24" s="27">
        <v>-1340719.5000000002</v>
      </c>
      <c r="C24" s="27">
        <v>-976664.64</v>
      </c>
      <c r="D24" s="27">
        <v>-838069.09</v>
      </c>
      <c r="E24" s="27">
        <v>-251421.0299999999</v>
      </c>
      <c r="F24" s="27">
        <v>-941855.68</v>
      </c>
      <c r="G24" s="27">
        <v>-1193402.34</v>
      </c>
      <c r="H24" s="27">
        <v>-214205.44000000006</v>
      </c>
      <c r="I24" s="27">
        <v>-917087.3099999997</v>
      </c>
      <c r="J24" s="27">
        <v>-929155.1199999999</v>
      </c>
      <c r="K24" s="27">
        <v>-1127384.7400000002</v>
      </c>
      <c r="L24" s="27">
        <v>-1055172.06</v>
      </c>
      <c r="M24" s="27">
        <v>-463006.68000000017</v>
      </c>
      <c r="N24" s="27">
        <v>-322081.65</v>
      </c>
      <c r="O24" s="27">
        <f t="shared" si="4"/>
        <v>-10570225.280000001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43</v>
      </c>
      <c r="B25" s="27">
        <v>1113876.0700000008</v>
      </c>
      <c r="C25" s="27">
        <v>1084041.7400000002</v>
      </c>
      <c r="D25" s="27">
        <v>397310.5699999997</v>
      </c>
      <c r="E25" s="27">
        <v>213408.64999999988</v>
      </c>
      <c r="F25" s="27">
        <v>451663.1800000004</v>
      </c>
      <c r="G25" s="27">
        <v>494153.32999999984</v>
      </c>
      <c r="H25" s="27">
        <v>0</v>
      </c>
      <c r="I25" s="27">
        <v>1135667.0200000003</v>
      </c>
      <c r="J25" s="27">
        <v>683910.8400000003</v>
      </c>
      <c r="K25" s="27">
        <v>1076428.39</v>
      </c>
      <c r="L25" s="27">
        <v>1084025.1800000002</v>
      </c>
      <c r="M25" s="27">
        <v>796731.6200000003</v>
      </c>
      <c r="N25" s="27">
        <v>224971.0300000001</v>
      </c>
      <c r="O25" s="27">
        <f t="shared" si="4"/>
        <v>8756187.620000003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44</v>
      </c>
      <c r="B27" s="27">
        <f aca="true" t="shared" si="5" ref="B27:O27">+B28+B30+B41+B42+B45-B46</f>
        <v>748374.2000000004</v>
      </c>
      <c r="C27" s="27">
        <f>+C28+C30+C41+C42+C45-C46</f>
        <v>274547.7699999998</v>
      </c>
      <c r="D27" s="27">
        <f t="shared" si="5"/>
        <v>-300025.48</v>
      </c>
      <c r="E27" s="27">
        <f t="shared" si="5"/>
        <v>444398.6200000001</v>
      </c>
      <c r="F27" s="27">
        <f t="shared" si="5"/>
        <v>-1012050.02</v>
      </c>
      <c r="G27" s="27">
        <f t="shared" si="5"/>
        <v>-679917.64</v>
      </c>
      <c r="H27" s="27">
        <f t="shared" si="5"/>
        <v>-91895.73999999999</v>
      </c>
      <c r="I27" s="27">
        <f t="shared" si="5"/>
        <v>290287.2999999998</v>
      </c>
      <c r="J27" s="27">
        <f t="shared" si="5"/>
        <v>-648266.0700000001</v>
      </c>
      <c r="K27" s="27">
        <f t="shared" si="5"/>
        <v>705503.6799999999</v>
      </c>
      <c r="L27" s="27">
        <f t="shared" si="5"/>
        <v>1333338.5</v>
      </c>
      <c r="M27" s="27">
        <f t="shared" si="5"/>
        <v>1856572.2999999996</v>
      </c>
      <c r="N27" s="27">
        <f t="shared" si="5"/>
        <v>-319876.92000000004</v>
      </c>
      <c r="O27" s="27">
        <f t="shared" si="5"/>
        <v>2600990.500000002</v>
      </c>
    </row>
    <row r="28" spans="1:15" ht="18.75" customHeight="1">
      <c r="A28" s="26" t="s">
        <v>45</v>
      </c>
      <c r="B28" s="32">
        <f>+B29</f>
        <v>-1421939.2</v>
      </c>
      <c r="C28" s="32">
        <f>+C29</f>
        <v>-1218056.4</v>
      </c>
      <c r="D28" s="32">
        <f aca="true" t="shared" si="6" ref="D28:O28">+D29</f>
        <v>-1041911.2</v>
      </c>
      <c r="E28" s="32">
        <f t="shared" si="6"/>
        <v>-173487.6</v>
      </c>
      <c r="F28" s="32">
        <f t="shared" si="6"/>
        <v>-703846</v>
      </c>
      <c r="G28" s="32">
        <f t="shared" si="6"/>
        <v>-1127913.6</v>
      </c>
      <c r="H28" s="32">
        <f t="shared" si="6"/>
        <v>-234528.8</v>
      </c>
      <c r="I28" s="32">
        <f t="shared" si="6"/>
        <v>-1199435.6</v>
      </c>
      <c r="J28" s="32">
        <f t="shared" si="6"/>
        <v>-1020443.6</v>
      </c>
      <c r="K28" s="32">
        <f t="shared" si="6"/>
        <v>-956925.2</v>
      </c>
      <c r="L28" s="32">
        <f t="shared" si="6"/>
        <v>-812653.6</v>
      </c>
      <c r="M28" s="32">
        <f t="shared" si="6"/>
        <v>-334967.6</v>
      </c>
      <c r="N28" s="32">
        <f t="shared" si="6"/>
        <v>-331016.4</v>
      </c>
      <c r="O28" s="32">
        <f t="shared" si="6"/>
        <v>-10577124.799999999</v>
      </c>
    </row>
    <row r="29" spans="1:26" ht="18.75" customHeight="1">
      <c r="A29" s="29" t="s">
        <v>46</v>
      </c>
      <c r="B29" s="16">
        <f>ROUND((-B9)*$G$3,2)</f>
        <v>-1421939.2</v>
      </c>
      <c r="C29" s="16">
        <f aca="true" t="shared" si="7" ref="C29:N29">ROUND((-C9)*$G$3,2)</f>
        <v>-1218056.4</v>
      </c>
      <c r="D29" s="16">
        <f t="shared" si="7"/>
        <v>-1041911.2</v>
      </c>
      <c r="E29" s="16">
        <f t="shared" si="7"/>
        <v>-173487.6</v>
      </c>
      <c r="F29" s="16">
        <f t="shared" si="7"/>
        <v>-703846</v>
      </c>
      <c r="G29" s="16">
        <f t="shared" si="7"/>
        <v>-1127913.6</v>
      </c>
      <c r="H29" s="16">
        <f t="shared" si="7"/>
        <v>-234528.8</v>
      </c>
      <c r="I29" s="16">
        <f t="shared" si="7"/>
        <v>-1199435.6</v>
      </c>
      <c r="J29" s="16">
        <f t="shared" si="7"/>
        <v>-1020443.6</v>
      </c>
      <c r="K29" s="16">
        <f t="shared" si="7"/>
        <v>-956925.2</v>
      </c>
      <c r="L29" s="16">
        <f t="shared" si="7"/>
        <v>-812653.6</v>
      </c>
      <c r="M29" s="16">
        <f t="shared" si="7"/>
        <v>-334967.6</v>
      </c>
      <c r="N29" s="16">
        <f t="shared" si="7"/>
        <v>-331016.4</v>
      </c>
      <c r="O29" s="33">
        <f aca="true" t="shared" si="8" ref="O29:O46">SUM(B29:N29)</f>
        <v>-10577124.799999999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47</v>
      </c>
      <c r="B30" s="32">
        <f>SUM(B31:B39)</f>
        <v>0</v>
      </c>
      <c r="C30" s="32">
        <f aca="true" t="shared" si="9" ref="C30:O30">SUM(C31:C39)</f>
        <v>0</v>
      </c>
      <c r="D30" s="32">
        <f t="shared" si="9"/>
        <v>0</v>
      </c>
      <c r="E30" s="32">
        <f t="shared" si="9"/>
        <v>0</v>
      </c>
      <c r="F30" s="32">
        <f t="shared" si="9"/>
        <v>-2022</v>
      </c>
      <c r="G30" s="32">
        <f t="shared" si="9"/>
        <v>0</v>
      </c>
      <c r="H30" s="32">
        <f t="shared" si="9"/>
        <v>0</v>
      </c>
      <c r="I30" s="32">
        <f t="shared" si="9"/>
        <v>-674</v>
      </c>
      <c r="J30" s="32">
        <f t="shared" si="9"/>
        <v>-2965.6</v>
      </c>
      <c r="K30" s="32">
        <f t="shared" si="9"/>
        <v>0</v>
      </c>
      <c r="L30" s="32">
        <f t="shared" si="9"/>
        <v>0</v>
      </c>
      <c r="M30" s="32">
        <f t="shared" si="9"/>
        <v>-606.6</v>
      </c>
      <c r="N30" s="32">
        <f t="shared" si="9"/>
        <v>0</v>
      </c>
      <c r="O30" s="32">
        <f t="shared" si="9"/>
        <v>-6268.200000000001</v>
      </c>
    </row>
    <row r="31" spans="1:26" ht="18.75" customHeight="1">
      <c r="A31" s="29" t="s">
        <v>48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49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8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50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52</v>
      </c>
      <c r="B35" s="34">
        <v>0</v>
      </c>
      <c r="C35" s="34">
        <v>0</v>
      </c>
      <c r="D35" s="34">
        <v>0</v>
      </c>
      <c r="E35" s="34">
        <v>0</v>
      </c>
      <c r="F35" s="34">
        <v>-2022</v>
      </c>
      <c r="G35" s="34">
        <v>0</v>
      </c>
      <c r="H35" s="34">
        <v>0</v>
      </c>
      <c r="I35" s="34">
        <v>-674</v>
      </c>
      <c r="J35" s="34">
        <v>-2965.6</v>
      </c>
      <c r="K35" s="34">
        <v>0</v>
      </c>
      <c r="L35" s="34">
        <v>0</v>
      </c>
      <c r="M35" s="34">
        <v>-606.6</v>
      </c>
      <c r="N35" s="34">
        <v>0</v>
      </c>
      <c r="O35" s="34">
        <f t="shared" si="8"/>
        <v>-6268.200000000001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55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56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57</v>
      </c>
      <c r="B41" s="36">
        <v>2170313.4000000004</v>
      </c>
      <c r="C41" s="36">
        <v>1492604.1699999997</v>
      </c>
      <c r="D41" s="36">
        <v>741885.72</v>
      </c>
      <c r="E41" s="36">
        <v>617886.2200000001</v>
      </c>
      <c r="F41" s="36">
        <v>-306182.01999999996</v>
      </c>
      <c r="G41" s="36">
        <v>447995.9600000001</v>
      </c>
      <c r="H41" s="36">
        <v>142633.06</v>
      </c>
      <c r="I41" s="36">
        <v>1490396.9</v>
      </c>
      <c r="J41" s="36">
        <v>375143.12999999995</v>
      </c>
      <c r="K41" s="36">
        <v>1662428.88</v>
      </c>
      <c r="L41" s="36">
        <v>2145992.1</v>
      </c>
      <c r="M41" s="36">
        <v>2192146.4999999995</v>
      </c>
      <c r="N41" s="36">
        <v>11139.479999999963</v>
      </c>
      <c r="O41" s="34">
        <f t="shared" si="8"/>
        <v>13184383.5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4">
        <f t="shared" si="8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4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59</v>
      </c>
      <c r="B44" s="37">
        <f aca="true" t="shared" si="10" ref="B44:N44">+B17+B27</f>
        <v>26377774.91</v>
      </c>
      <c r="C44" s="37">
        <f t="shared" si="10"/>
        <v>19793246.719999995</v>
      </c>
      <c r="D44" s="37">
        <f t="shared" si="10"/>
        <v>15576865.389999999</v>
      </c>
      <c r="E44" s="37">
        <f t="shared" si="10"/>
        <v>5254917.069999999</v>
      </c>
      <c r="F44" s="37">
        <f t="shared" si="10"/>
        <v>17137969.87</v>
      </c>
      <c r="G44" s="37">
        <f t="shared" si="10"/>
        <v>23045471.81</v>
      </c>
      <c r="H44" s="37">
        <f t="shared" si="10"/>
        <v>4545617.31</v>
      </c>
      <c r="I44" s="37">
        <f t="shared" si="10"/>
        <v>18981317.21</v>
      </c>
      <c r="J44" s="37">
        <f t="shared" si="10"/>
        <v>17557252.53</v>
      </c>
      <c r="K44" s="37">
        <f t="shared" si="10"/>
        <v>23375920.009999998</v>
      </c>
      <c r="L44" s="37">
        <f t="shared" si="10"/>
        <v>22695538.820000004</v>
      </c>
      <c r="M44" s="37">
        <f t="shared" si="10"/>
        <v>11309528.51</v>
      </c>
      <c r="N44" s="37">
        <f t="shared" si="10"/>
        <v>5754015.740000001</v>
      </c>
      <c r="O44" s="37">
        <f>SUM(B44:N44)</f>
        <v>211405435.89999998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8" t="s">
        <v>60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16">
        <f t="shared" si="8"/>
        <v>0</v>
      </c>
      <c r="P45"/>
      <c r="Q45"/>
      <c r="R45"/>
      <c r="S45"/>
    </row>
    <row r="46" spans="1:19" ht="18.75" customHeight="1">
      <c r="A46" s="38" t="s">
        <v>61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8"/>
        <v>0</v>
      </c>
      <c r="P46"/>
      <c r="Q46"/>
      <c r="R46"/>
      <c r="S46"/>
    </row>
    <row r="47" spans="1:19" ht="15.75">
      <c r="A47" s="39"/>
      <c r="B47" s="40"/>
      <c r="C47" s="40"/>
      <c r="D47" s="41"/>
      <c r="E47" s="41"/>
      <c r="F47" s="41"/>
      <c r="G47" s="41"/>
      <c r="H47" s="41"/>
      <c r="I47" s="40"/>
      <c r="J47" s="41"/>
      <c r="K47" s="41"/>
      <c r="L47" s="41"/>
      <c r="M47" s="41"/>
      <c r="N47" s="41"/>
      <c r="O47" s="42"/>
      <c r="P47" s="43"/>
      <c r="Q47" s="44"/>
      <c r="R47" s="44"/>
      <c r="S47"/>
    </row>
    <row r="48" spans="1:19" ht="12.75" customHeight="1">
      <c r="A48" s="45"/>
      <c r="B48" s="46"/>
      <c r="C48" s="46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8"/>
      <c r="P48" s="43"/>
      <c r="Q48"/>
      <c r="R48" s="44"/>
      <c r="S48"/>
    </row>
    <row r="49" spans="1:17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Q49"/>
    </row>
    <row r="50" spans="1:17" ht="18.75" customHeight="1">
      <c r="A50" s="14" t="s">
        <v>62</v>
      </c>
      <c r="B50" s="52">
        <f aca="true" t="shared" si="11" ref="B50:O50">SUM(B51:B61)</f>
        <v>26377774.859999996</v>
      </c>
      <c r="C50" s="52">
        <f t="shared" si="11"/>
        <v>19793246.71</v>
      </c>
      <c r="D50" s="52">
        <f t="shared" si="11"/>
        <v>15576865.419999998</v>
      </c>
      <c r="E50" s="52">
        <f t="shared" si="11"/>
        <v>5254917.07</v>
      </c>
      <c r="F50" s="52">
        <f t="shared" si="11"/>
        <v>17137969.840000004</v>
      </c>
      <c r="G50" s="52">
        <f t="shared" si="11"/>
        <v>23045471.82</v>
      </c>
      <c r="H50" s="52">
        <f t="shared" si="11"/>
        <v>4545617.34</v>
      </c>
      <c r="I50" s="52">
        <f t="shared" si="11"/>
        <v>18981317.23</v>
      </c>
      <c r="J50" s="52">
        <f t="shared" si="11"/>
        <v>17557252.53</v>
      </c>
      <c r="K50" s="52">
        <f t="shared" si="11"/>
        <v>23375920.009999994</v>
      </c>
      <c r="L50" s="52">
        <f t="shared" si="11"/>
        <v>22695538.82</v>
      </c>
      <c r="M50" s="52">
        <f t="shared" si="11"/>
        <v>11309528.540000001</v>
      </c>
      <c r="N50" s="52">
        <f t="shared" si="11"/>
        <v>5754015.740000001</v>
      </c>
      <c r="O50" s="37">
        <f t="shared" si="11"/>
        <v>211405435.92999998</v>
      </c>
      <c r="Q50"/>
    </row>
    <row r="51" spans="1:18" ht="18.75" customHeight="1">
      <c r="A51" s="26" t="s">
        <v>63</v>
      </c>
      <c r="B51" s="52">
        <v>21944115.769999996</v>
      </c>
      <c r="C51" s="52">
        <v>14554669.31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7">
        <f>SUM(B51:N51)</f>
        <v>36498785.08</v>
      </c>
      <c r="P51"/>
      <c r="Q51"/>
      <c r="R51" s="44"/>
    </row>
    <row r="52" spans="1:16" ht="18.75" customHeight="1">
      <c r="A52" s="26" t="s">
        <v>64</v>
      </c>
      <c r="B52" s="52">
        <v>4433659.09</v>
      </c>
      <c r="C52" s="52">
        <v>5238577.4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aca="true" t="shared" si="12" ref="O52:O61">SUM(B52:N52)</f>
        <v>9672236.49</v>
      </c>
      <c r="P52"/>
    </row>
    <row r="53" spans="1:17" ht="18.75" customHeight="1">
      <c r="A53" s="26" t="s">
        <v>65</v>
      </c>
      <c r="B53" s="53">
        <v>0</v>
      </c>
      <c r="C53" s="53">
        <v>0</v>
      </c>
      <c r="D53" s="32">
        <v>15576865.419999998</v>
      </c>
      <c r="E53" s="53">
        <v>0</v>
      </c>
      <c r="F53" s="53">
        <v>0</v>
      </c>
      <c r="G53" s="53">
        <v>0</v>
      </c>
      <c r="H53" s="52">
        <v>4545617.34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2"/>
        <v>20122482.759999998</v>
      </c>
      <c r="Q53"/>
    </row>
    <row r="54" spans="1:18" ht="18.75" customHeight="1">
      <c r="A54" s="26" t="s">
        <v>66</v>
      </c>
      <c r="B54" s="53">
        <v>0</v>
      </c>
      <c r="C54" s="53">
        <v>0</v>
      </c>
      <c r="D54" s="53">
        <v>0</v>
      </c>
      <c r="E54" s="32">
        <v>5254917.07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2"/>
        <v>5254917.07</v>
      </c>
      <c r="R54"/>
    </row>
    <row r="55" spans="1:19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32">
        <v>17137969.840000004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2">
        <f t="shared" si="12"/>
        <v>17137969.840000004</v>
      </c>
      <c r="S55"/>
    </row>
    <row r="56" spans="1:20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2">
        <v>23045471.82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2"/>
        <v>23045471.82</v>
      </c>
      <c r="T56"/>
    </row>
    <row r="57" spans="1:21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2">
        <v>18981317.23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2"/>
        <v>18981317.23</v>
      </c>
      <c r="U57"/>
    </row>
    <row r="58" spans="1:22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32">
        <v>17557252.53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2"/>
        <v>17557252.53</v>
      </c>
      <c r="V58"/>
    </row>
    <row r="59" spans="1:23" ht="18.75" customHeight="1">
      <c r="A59" s="26" t="s">
        <v>71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32">
        <v>23375920.009999994</v>
      </c>
      <c r="L59" s="32">
        <v>22695538.82</v>
      </c>
      <c r="M59" s="53">
        <v>0</v>
      </c>
      <c r="N59" s="53">
        <v>0</v>
      </c>
      <c r="O59" s="37">
        <f t="shared" si="12"/>
        <v>46071458.83</v>
      </c>
      <c r="P59"/>
      <c r="W59"/>
    </row>
    <row r="60" spans="1:25" ht="18.75" customHeight="1">
      <c r="A60" s="26" t="s">
        <v>72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2">
        <v>11309528.540000001</v>
      </c>
      <c r="N60" s="53">
        <v>0</v>
      </c>
      <c r="O60" s="37">
        <f t="shared" si="12"/>
        <v>11309528.540000001</v>
      </c>
      <c r="R60"/>
      <c r="Y60"/>
    </row>
    <row r="61" spans="1:26" ht="18.75" customHeight="1">
      <c r="A61" s="39" t="s">
        <v>73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5754015.740000001</v>
      </c>
      <c r="O61" s="56">
        <f t="shared" si="12"/>
        <v>5754015.740000001</v>
      </c>
      <c r="P61"/>
      <c r="S61"/>
      <c r="Z61"/>
    </row>
    <row r="62" spans="1:12" ht="21" customHeight="1">
      <c r="A62" s="57" t="s">
        <v>74</v>
      </c>
      <c r="B62" s="58"/>
      <c r="C62" s="58"/>
      <c r="D62"/>
      <c r="E62"/>
      <c r="F62"/>
      <c r="G62"/>
      <c r="H62" s="59"/>
      <c r="I62" s="59"/>
      <c r="J62"/>
      <c r="K62"/>
      <c r="L62"/>
    </row>
    <row r="63" spans="1:14" ht="15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2:12" ht="13.5">
      <c r="B64" s="58"/>
      <c r="C64" s="58"/>
      <c r="D64"/>
      <c r="E64"/>
      <c r="F64"/>
      <c r="G64"/>
      <c r="H64" s="59"/>
      <c r="I64" s="59"/>
      <c r="J64"/>
      <c r="K64"/>
      <c r="L64"/>
    </row>
    <row r="65" spans="2:12" ht="13.5">
      <c r="B65" s="58"/>
      <c r="C65" s="58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ht="13.5">
      <c r="K67"/>
    </row>
    <row r="68" ht="13.5">
      <c r="L68"/>
    </row>
    <row r="69" ht="13.5">
      <c r="M69"/>
    </row>
    <row r="70" ht="13.5">
      <c r="N70"/>
    </row>
    <row r="97" spans="2:14" ht="13.5"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</row>
    <row r="99" spans="2:14" ht="13.5"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2021-05-17T22:12:32Z</dcterms:created>
  <dcterms:modified xsi:type="dcterms:W3CDTF">2021-05-18T02:20:56Z</dcterms:modified>
  <cp:category/>
  <cp:version/>
  <cp:contentType/>
  <cp:contentStatus/>
</cp:coreProperties>
</file>