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<sst xmlns="http://schemas.openxmlformats.org/spreadsheetml/2006/main" count="79" uniqueCount="76">
  <si>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</si>
  <si>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</si>
  <si>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</si>
  <si>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</si>
  <si>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</si>
  <si>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</si>
  <si>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</si>
  <si>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</si>
  <si>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</si>
  <si>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</si>
  <si>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</si>
  <si>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</si>
  <si>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</si>
  <si>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</si>
  <si>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</si>
  <si>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</si>
  <si>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</si>
  <si>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</si>
  <si>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</si>
  <si>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</si>
  <si>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</si>
  <si>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</si>
  <si>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</si>
  <si>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</si>
  <si>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</si>
  <si>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</si>
  <si>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</si>
  <si>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</si>
  <si>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</si>
  <si>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</si>
  <si>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</si>
  <si>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</si>
  <si>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</si>
  <si>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</si>
  <si>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</si>
  <si>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</si>
  <si>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</si>
  <si>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</si>
  <si>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</si>
  <si>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</si>
  <si>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</si>
  <si>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</si>
  <si>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</si>
  <si>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</si>
  <si>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</si>
  <si>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</si>
  <si>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</si>
  <si>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</si>
  <si>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</si>
  <si>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</si>
  <si>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</si>
  <si>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</si>
  <si>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</si>
  <si>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</si>
  <si>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</si>
  <si>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</si>
  <si>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</si>
  <si>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</si>
  <si>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</si>
  <si>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</si>
  <si>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</si>
  <si>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</si>
  <si>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</si>
  <si>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</si>
  <si>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</si>
  <si>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</si>
  <si>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</si>
  <si>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</si>
  <si>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</si>
  <si>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</si>
  <si>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</si>
  <si>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</si>
  <si>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</si>
  <si>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</si>
  <si>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</si>
  <si>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26/07/20 - VENCIMENTO 31/07/20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</si>
</sst>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89510</v>
      </c>
      <c r="C7" s="9">
        <f t="shared" si="0"/>
        <v>59697</v>
      </c>
      <c r="D7" s="9">
        <f t="shared" si="0"/>
        <v>73552</v>
      </c>
      <c r="E7" s="9">
        <f t="shared" si="0"/>
        <v>13191</v>
      </c>
      <c r="F7" s="9">
        <f t="shared" si="0"/>
        <v>51543</v>
      </c>
      <c r="G7" s="9">
        <f t="shared" si="0"/>
        <v>73427</v>
      </c>
      <c r="H7" s="9">
        <f t="shared" si="0"/>
        <v>9201</v>
      </c>
      <c r="I7" s="9">
        <f t="shared" si="0"/>
        <v>37732</v>
      </c>
      <c r="J7" s="9">
        <f t="shared" si="0"/>
        <v>60358</v>
      </c>
      <c r="K7" s="9">
        <f t="shared" si="0"/>
        <v>84334</v>
      </c>
      <c r="L7" s="9">
        <f t="shared" si="0"/>
        <v>69419</v>
      </c>
      <c r="M7" s="9">
        <f t="shared" si="0"/>
        <v>23834</v>
      </c>
      <c r="N7" s="9">
        <f t="shared" si="0"/>
        <v>15308</v>
      </c>
      <c r="O7" s="9">
        <f t="shared" si="0"/>
        <v>661106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5849</v>
      </c>
      <c r="C8" s="11">
        <f t="shared" si="1"/>
        <v>4758</v>
      </c>
      <c r="D8" s="11">
        <f t="shared" si="1"/>
        <v>4705</v>
      </c>
      <c r="E8" s="11">
        <f t="shared" si="1"/>
        <v>571</v>
      </c>
      <c r="F8" s="11">
        <f t="shared" si="1"/>
        <v>3100</v>
      </c>
      <c r="G8" s="11">
        <f t="shared" si="1"/>
        <v>4617</v>
      </c>
      <c r="H8" s="11">
        <f t="shared" si="1"/>
        <v>624</v>
      </c>
      <c r="I8" s="11">
        <f t="shared" si="1"/>
        <v>3121</v>
      </c>
      <c r="J8" s="11">
        <f t="shared" si="1"/>
        <v>4072</v>
      </c>
      <c r="K8" s="11">
        <f t="shared" si="1"/>
        <v>4463</v>
      </c>
      <c r="L8" s="11">
        <f t="shared" si="1"/>
        <v>3581</v>
      </c>
      <c r="M8" s="11">
        <f t="shared" si="1"/>
        <v>983</v>
      </c>
      <c r="N8" s="11">
        <f t="shared" si="1"/>
        <v>962</v>
      </c>
      <c r="O8" s="11">
        <f t="shared" si="1"/>
        <v>41406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5849</v>
      </c>
      <c r="C9" s="11">
        <v>4758</v>
      </c>
      <c r="D9" s="11">
        <v>4705</v>
      </c>
      <c r="E9" s="11">
        <v>571</v>
      </c>
      <c r="F9" s="11">
        <v>3100</v>
      </c>
      <c r="G9" s="11">
        <v>4617</v>
      </c>
      <c r="H9" s="11">
        <v>622</v>
      </c>
      <c r="I9" s="11">
        <v>3121</v>
      </c>
      <c r="J9" s="11">
        <v>4072</v>
      </c>
      <c r="K9" s="11">
        <v>4460</v>
      </c>
      <c r="L9" s="11">
        <v>3581</v>
      </c>
      <c r="M9" s="11">
        <v>979</v>
      </c>
      <c r="N9" s="11">
        <v>962</v>
      </c>
      <c r="O9" s="11">
        <f>SUM(B9:N9)</f>
        <v>41397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83661</v>
      </c>
      <c r="C11" s="13">
        <v>54939</v>
      </c>
      <c r="D11" s="13">
        <v>68847</v>
      </c>
      <c r="E11" s="13">
        <v>12620</v>
      </c>
      <c r="F11" s="13">
        <v>48443</v>
      </c>
      <c r="G11" s="13">
        <v>68810</v>
      </c>
      <c r="H11" s="13">
        <v>8577</v>
      </c>
      <c r="I11" s="13">
        <v>34611</v>
      </c>
      <c r="J11" s="13">
        <v>56286</v>
      </c>
      <c r="K11" s="13">
        <v>79871</v>
      </c>
      <c r="L11" s="13">
        <v>65838</v>
      </c>
      <c r="M11" s="13">
        <v>22851</v>
      </c>
      <c r="N11" s="13">
        <v>14346</v>
      </c>
      <c r="O11" s="11">
        <f>SUM(B11:N11)</f>
        <v>619700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1.541234537587916</v>
      </c>
      <c r="C15" s="19">
        <v>1.623430923715875</v>
      </c>
      <c r="D15" s="19">
        <v>1.423239259789635</v>
      </c>
      <c r="E15" s="19">
        <v>1.15812310249391</v>
      </c>
      <c r="F15" s="19">
        <v>1.943598109580315</v>
      </c>
      <c r="G15" s="19">
        <v>1.937208710180896</v>
      </c>
      <c r="H15" s="19">
        <v>1.719447756450718</v>
      </c>
      <c r="I15" s="19">
        <v>1.686231840426584</v>
      </c>
      <c r="J15" s="19">
        <v>1.566692713387805</v>
      </c>
      <c r="K15" s="19">
        <v>1.561132977257135</v>
      </c>
      <c r="L15" s="19">
        <v>1.625495598144722</v>
      </c>
      <c r="M15" s="19">
        <v>1.47703226763161</v>
      </c>
      <c r="N15" s="19">
        <v>1.595855613951266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319214.77999999997</v>
      </c>
      <c r="C17" s="24">
        <f aca="true" t="shared" si="2" ref="C17:N17">C18+C19+C20+C21+C22+C23+C24+C25</f>
        <v>242257.62999999998</v>
      </c>
      <c r="D17" s="24">
        <f t="shared" si="2"/>
        <v>200298.34000000003</v>
      </c>
      <c r="E17" s="24">
        <f t="shared" si="2"/>
        <v>54673.22</v>
      </c>
      <c r="F17" s="24">
        <f t="shared" si="2"/>
        <v>227795.09999999998</v>
      </c>
      <c r="G17" s="24">
        <f t="shared" si="2"/>
        <v>263672.38000000006</v>
      </c>
      <c r="H17" s="24">
        <f t="shared" si="2"/>
        <v>34430.97000000001</v>
      </c>
      <c r="I17" s="24">
        <f t="shared" si="2"/>
        <v>159760.81999999998</v>
      </c>
      <c r="J17" s="24">
        <f t="shared" si="2"/>
        <v>217622.19</v>
      </c>
      <c r="K17" s="24">
        <f t="shared" si="2"/>
        <v>305278.97</v>
      </c>
      <c r="L17" s="24">
        <f t="shared" si="2"/>
        <v>299130.65</v>
      </c>
      <c r="M17" s="24">
        <f t="shared" si="2"/>
        <v>117873.43000000001</v>
      </c>
      <c r="N17" s="24">
        <f t="shared" si="2"/>
        <v>64172.249999999985</v>
      </c>
      <c r="O17" s="24">
        <f>O18+O19+O20+O21+O22+O23+O24+O25</f>
        <v>2506180.7300000004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199983.24</v>
      </c>
      <c r="C18" s="30">
        <f t="shared" si="3"/>
        <v>137750.83</v>
      </c>
      <c r="D18" s="30">
        <f t="shared" si="3"/>
        <v>148810.41</v>
      </c>
      <c r="E18" s="30">
        <f t="shared" si="3"/>
        <v>45655.37</v>
      </c>
      <c r="F18" s="30">
        <f t="shared" si="3"/>
        <v>120827.1</v>
      </c>
      <c r="G18" s="30">
        <f t="shared" si="3"/>
        <v>141501.17</v>
      </c>
      <c r="H18" s="30">
        <f t="shared" si="3"/>
        <v>23774.46</v>
      </c>
      <c r="I18" s="30">
        <f t="shared" si="3"/>
        <v>86376.09</v>
      </c>
      <c r="J18" s="30">
        <f t="shared" si="3"/>
        <v>139070.87</v>
      </c>
      <c r="K18" s="30">
        <f t="shared" si="3"/>
        <v>183797.52</v>
      </c>
      <c r="L18" s="30">
        <f t="shared" si="3"/>
        <v>172186.89</v>
      </c>
      <c r="M18" s="30">
        <f t="shared" si="3"/>
        <v>68296.33</v>
      </c>
      <c r="N18" s="30">
        <f t="shared" si="3"/>
        <v>39641.6</v>
      </c>
      <c r="O18" s="30">
        <f aca="true" t="shared" si="4" ref="O18:O25">SUM(B18:N18)</f>
        <v>1507671.88</v>
      </c>
    </row>
    <row r="19" spans="1:23" ht="18.75" customHeight="1">
      <c r="A19" s="26" t="s">
        <v>35</v>
      </c>
      <c r="B19" s="30">
        <f>IF(B15&lt;&gt;0,ROUND((B15-1)*B18,2),0)</f>
        <v>108237.84</v>
      </c>
      <c r="C19" s="30">
        <f aca="true" t="shared" si="5" ref="C19:N19">IF(C15&lt;&gt;0,ROUND((C15-1)*C18,2),0)</f>
        <v>85878.13</v>
      </c>
      <c r="D19" s="30">
        <f t="shared" si="5"/>
        <v>62982.41</v>
      </c>
      <c r="E19" s="30">
        <f t="shared" si="5"/>
        <v>7219.17</v>
      </c>
      <c r="F19" s="30">
        <f t="shared" si="5"/>
        <v>114012.22</v>
      </c>
      <c r="G19" s="30">
        <f t="shared" si="5"/>
        <v>132616.13</v>
      </c>
      <c r="H19" s="30">
        <f t="shared" si="5"/>
        <v>17104.48</v>
      </c>
      <c r="I19" s="30">
        <f t="shared" si="5"/>
        <v>59274.02</v>
      </c>
      <c r="J19" s="30">
        <f t="shared" si="5"/>
        <v>78810.45</v>
      </c>
      <c r="K19" s="30">
        <f t="shared" si="5"/>
        <v>103134.85</v>
      </c>
      <c r="L19" s="30">
        <f t="shared" si="5"/>
        <v>107702.14</v>
      </c>
      <c r="M19" s="30">
        <f t="shared" si="5"/>
        <v>32579.55</v>
      </c>
      <c r="N19" s="30">
        <f t="shared" si="5"/>
        <v>23620.67</v>
      </c>
      <c r="O19" s="30">
        <f t="shared" si="4"/>
        <v>933172.06</v>
      </c>
      <c r="W19" s="62"/>
    </row>
    <row r="20" spans="1:15" ht="18.75" customHeight="1">
      <c r="A20" s="26" t="s">
        <v>36</v>
      </c>
      <c r="B20" s="30">
        <v>15410.19</v>
      </c>
      <c r="C20" s="30">
        <v>12023.71</v>
      </c>
      <c r="D20" s="30">
        <v>5582.73</v>
      </c>
      <c r="E20" s="30">
        <v>3074.83</v>
      </c>
      <c r="F20" s="30">
        <v>7899.25</v>
      </c>
      <c r="G20" s="30">
        <v>12531.77</v>
      </c>
      <c r="H20" s="30">
        <v>1930.98</v>
      </c>
      <c r="I20" s="30">
        <v>7780.1</v>
      </c>
      <c r="J20" s="30">
        <v>9834.09</v>
      </c>
      <c r="K20" s="30">
        <v>17704.88</v>
      </c>
      <c r="L20" s="30">
        <v>16476.12</v>
      </c>
      <c r="M20" s="30">
        <v>6215.27</v>
      </c>
      <c r="N20" s="30">
        <v>2806.74</v>
      </c>
      <c r="O20" s="30">
        <f t="shared" si="4"/>
        <v>119270.66000000002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-305.56</v>
      </c>
      <c r="C23" s="30">
        <v>-976.69</v>
      </c>
      <c r="D23" s="30">
        <v>-2601.68</v>
      </c>
      <c r="E23" s="30">
        <v>-71.87</v>
      </c>
      <c r="F23" s="30">
        <v>-311.48</v>
      </c>
      <c r="G23" s="30">
        <v>-2436.87</v>
      </c>
      <c r="H23" s="30">
        <v>-1873.35</v>
      </c>
      <c r="I23" s="30">
        <v>-913.92</v>
      </c>
      <c r="J23" s="30">
        <v>-4168.26</v>
      </c>
      <c r="K23" s="30">
        <v>0</v>
      </c>
      <c r="L23" s="30">
        <v>-455.64</v>
      </c>
      <c r="M23" s="30">
        <v>-68.35</v>
      </c>
      <c r="N23" s="30">
        <v>-262.6</v>
      </c>
      <c r="O23" s="30">
        <f t="shared" si="4"/>
        <v>-14446.27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-43326.05</v>
      </c>
      <c r="C24" s="30">
        <v>-31353.6</v>
      </c>
      <c r="D24" s="30">
        <v>-27292</v>
      </c>
      <c r="E24" s="30">
        <v>-8088.43</v>
      </c>
      <c r="F24" s="30">
        <v>-30525.63</v>
      </c>
      <c r="G24" s="30">
        <v>-37804.11</v>
      </c>
      <c r="H24" s="30">
        <v>-6505.6</v>
      </c>
      <c r="I24" s="30">
        <v>-29389.89</v>
      </c>
      <c r="J24" s="30">
        <v>-27986.6</v>
      </c>
      <c r="K24" s="30">
        <v>-36465.64</v>
      </c>
      <c r="L24" s="30">
        <v>-33822.24</v>
      </c>
      <c r="M24" s="30">
        <v>-14850.39</v>
      </c>
      <c r="N24" s="30">
        <v>-10215.15</v>
      </c>
      <c r="O24" s="30">
        <f t="shared" si="4"/>
        <v>-337625.33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36567.4</v>
      </c>
      <c r="C25" s="30">
        <v>36287.53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35783.5</v>
      </c>
      <c r="L25" s="30">
        <v>35719.52</v>
      </c>
      <c r="M25" s="30">
        <v>25701.02</v>
      </c>
      <c r="N25" s="30">
        <v>7257.13</v>
      </c>
      <c r="O25" s="30">
        <f t="shared" si="4"/>
        <v>286222.99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-25735.6</v>
      </c>
      <c r="C27" s="30">
        <f>+C28+C30+C41+C42+C45-C46</f>
        <v>-20935.2</v>
      </c>
      <c r="D27" s="30">
        <f t="shared" si="6"/>
        <v>-20702</v>
      </c>
      <c r="E27" s="30">
        <f t="shared" si="6"/>
        <v>-2512.4</v>
      </c>
      <c r="F27" s="30">
        <f t="shared" si="6"/>
        <v>-13640</v>
      </c>
      <c r="G27" s="30">
        <f t="shared" si="6"/>
        <v>-20314.8</v>
      </c>
      <c r="H27" s="30">
        <f t="shared" si="6"/>
        <v>-2736.8</v>
      </c>
      <c r="I27" s="30">
        <f t="shared" si="6"/>
        <v>-13732.4</v>
      </c>
      <c r="J27" s="30">
        <f t="shared" si="6"/>
        <v>-17916.8</v>
      </c>
      <c r="K27" s="30">
        <f t="shared" si="6"/>
        <v>-19624</v>
      </c>
      <c r="L27" s="30">
        <f t="shared" si="6"/>
        <v>-15756.4</v>
      </c>
      <c r="M27" s="30">
        <f t="shared" si="6"/>
        <v>-4307.6</v>
      </c>
      <c r="N27" s="30">
        <f t="shared" si="6"/>
        <v>-4232.8</v>
      </c>
      <c r="O27" s="30">
        <f t="shared" si="6"/>
        <v>-182146.8</v>
      </c>
    </row>
    <row r="28" spans="1:15" ht="18.75" customHeight="1">
      <c r="A28" s="26" t="s">
        <v>40</v>
      </c>
      <c r="B28" s="31">
        <f>+B29</f>
        <v>-25735.6</v>
      </c>
      <c r="C28" s="31">
        <f>+C29</f>
        <v>-20935.2</v>
      </c>
      <c r="D28" s="31">
        <f aca="true" t="shared" si="7" ref="D28:O28">+D29</f>
        <v>-20702</v>
      </c>
      <c r="E28" s="31">
        <f t="shared" si="7"/>
        <v>-2512.4</v>
      </c>
      <c r="F28" s="31">
        <f t="shared" si="7"/>
        <v>-13640</v>
      </c>
      <c r="G28" s="31">
        <f t="shared" si="7"/>
        <v>-20314.8</v>
      </c>
      <c r="H28" s="31">
        <f t="shared" si="7"/>
        <v>-2736.8</v>
      </c>
      <c r="I28" s="31">
        <f t="shared" si="7"/>
        <v>-13732.4</v>
      </c>
      <c r="J28" s="31">
        <f t="shared" si="7"/>
        <v>-17916.8</v>
      </c>
      <c r="K28" s="31">
        <f t="shared" si="7"/>
        <v>-19624</v>
      </c>
      <c r="L28" s="31">
        <f t="shared" si="7"/>
        <v>-15756.4</v>
      </c>
      <c r="M28" s="31">
        <f t="shared" si="7"/>
        <v>-4307.6</v>
      </c>
      <c r="N28" s="31">
        <f t="shared" si="7"/>
        <v>-4232.8</v>
      </c>
      <c r="O28" s="31">
        <f t="shared" si="7"/>
        <v>-182146.8</v>
      </c>
    </row>
    <row r="29" spans="1:26" ht="18.75" customHeight="1">
      <c r="A29" s="27" t="s">
        <v>41</v>
      </c>
      <c r="B29" s="16">
        <f>ROUND((-B9)*$G$3,2)</f>
        <v>-25735.6</v>
      </c>
      <c r="C29" s="16">
        <f aca="true" t="shared" si="8" ref="C29:N29">ROUND((-C9)*$G$3,2)</f>
        <v>-20935.2</v>
      </c>
      <c r="D29" s="16">
        <f t="shared" si="8"/>
        <v>-20702</v>
      </c>
      <c r="E29" s="16">
        <f t="shared" si="8"/>
        <v>-2512.4</v>
      </c>
      <c r="F29" s="16">
        <f t="shared" si="8"/>
        <v>-13640</v>
      </c>
      <c r="G29" s="16">
        <f t="shared" si="8"/>
        <v>-20314.8</v>
      </c>
      <c r="H29" s="16">
        <f t="shared" si="8"/>
        <v>-2736.8</v>
      </c>
      <c r="I29" s="16">
        <f t="shared" si="8"/>
        <v>-13732.4</v>
      </c>
      <c r="J29" s="16">
        <f t="shared" si="8"/>
        <v>-17916.8</v>
      </c>
      <c r="K29" s="16">
        <f t="shared" si="8"/>
        <v>-19624</v>
      </c>
      <c r="L29" s="16">
        <f t="shared" si="8"/>
        <v>-15756.4</v>
      </c>
      <c r="M29" s="16">
        <f t="shared" si="8"/>
        <v>-4307.6</v>
      </c>
      <c r="N29" s="16">
        <f t="shared" si="8"/>
        <v>-4232.8</v>
      </c>
      <c r="O29" s="32">
        <f aca="true" t="shared" si="9" ref="O29:O46">SUM(B29:N29)</f>
        <v>-182146.8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293479.18</v>
      </c>
      <c r="C44" s="36">
        <f t="shared" si="11"/>
        <v>221322.42999999996</v>
      </c>
      <c r="D44" s="36">
        <f t="shared" si="11"/>
        <v>179596.34000000003</v>
      </c>
      <c r="E44" s="36">
        <f t="shared" si="11"/>
        <v>52160.82</v>
      </c>
      <c r="F44" s="36">
        <f t="shared" si="11"/>
        <v>214155.09999999998</v>
      </c>
      <c r="G44" s="36">
        <f t="shared" si="11"/>
        <v>243357.58000000007</v>
      </c>
      <c r="H44" s="36">
        <f t="shared" si="11"/>
        <v>31694.17000000001</v>
      </c>
      <c r="I44" s="36">
        <f t="shared" si="11"/>
        <v>146028.41999999998</v>
      </c>
      <c r="J44" s="36">
        <f t="shared" si="11"/>
        <v>199705.39</v>
      </c>
      <c r="K44" s="36">
        <f t="shared" si="11"/>
        <v>285654.97</v>
      </c>
      <c r="L44" s="36">
        <f t="shared" si="11"/>
        <v>283374.25</v>
      </c>
      <c r="M44" s="36">
        <f t="shared" si="11"/>
        <v>113565.83</v>
      </c>
      <c r="N44" s="36">
        <f t="shared" si="11"/>
        <v>59939.44999999998</v>
      </c>
      <c r="O44" s="36">
        <f>SUM(B44:N44)</f>
        <v>2324033.9299999997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293479.18</v>
      </c>
      <c r="C50" s="51">
        <f t="shared" si="12"/>
        <v>221322.41999999998</v>
      </c>
      <c r="D50" s="51">
        <f t="shared" si="12"/>
        <v>179596.33</v>
      </c>
      <c r="E50" s="51">
        <f t="shared" si="12"/>
        <v>52160.82</v>
      </c>
      <c r="F50" s="51">
        <f t="shared" si="12"/>
        <v>214155.1</v>
      </c>
      <c r="G50" s="51">
        <f t="shared" si="12"/>
        <v>243357.58</v>
      </c>
      <c r="H50" s="51">
        <f t="shared" si="12"/>
        <v>31694.18</v>
      </c>
      <c r="I50" s="51">
        <f t="shared" si="12"/>
        <v>146028.43</v>
      </c>
      <c r="J50" s="51">
        <f t="shared" si="12"/>
        <v>199705.39</v>
      </c>
      <c r="K50" s="51">
        <f t="shared" si="12"/>
        <v>285654.97</v>
      </c>
      <c r="L50" s="51">
        <f t="shared" si="12"/>
        <v>283374.25</v>
      </c>
      <c r="M50" s="51">
        <f t="shared" si="12"/>
        <v>113565.83</v>
      </c>
      <c r="N50" s="51">
        <f t="shared" si="12"/>
        <v>59939.44</v>
      </c>
      <c r="O50" s="36">
        <f t="shared" si="12"/>
        <v>2324033.9199999995</v>
      </c>
      <c r="Q50"/>
    </row>
    <row r="51" spans="1:18" ht="18.75" customHeight="1">
      <c r="A51" s="26" t="s">
        <v>59</v>
      </c>
      <c r="B51" s="51">
        <v>249804.18</v>
      </c>
      <c r="C51" s="51">
        <v>169512.65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419316.82999999996</v>
      </c>
      <c r="P51"/>
      <c r="Q51"/>
      <c r="R51" s="43"/>
    </row>
    <row r="52" spans="1:16" ht="18.75" customHeight="1">
      <c r="A52" s="26" t="s">
        <v>60</v>
      </c>
      <c r="B52" s="51">
        <v>43675</v>
      </c>
      <c r="C52" s="51">
        <v>51809.77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95484.76999999999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179596.33</v>
      </c>
      <c r="E53" s="52">
        <v>0</v>
      </c>
      <c r="F53" s="52">
        <v>0</v>
      </c>
      <c r="G53" s="52">
        <v>0</v>
      </c>
      <c r="H53" s="51">
        <v>31694.18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211290.50999999998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52160.82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52160.82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214155.1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214155.1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243357.58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243357.58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146028.43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146028.43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199705.39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199705.39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285654.97</v>
      </c>
      <c r="L59" s="31">
        <v>283374.25</v>
      </c>
      <c r="M59" s="52">
        <v>0</v>
      </c>
      <c r="N59" s="52">
        <v>0</v>
      </c>
      <c r="O59" s="36">
        <f t="shared" si="13"/>
        <v>569029.22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113565.83</v>
      </c>
      <c r="N60" s="52">
        <v>0</v>
      </c>
      <c r="O60" s="36">
        <f t="shared" si="13"/>
        <v>113565.83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59939.44</v>
      </c>
      <c r="O61" s="55">
        <f t="shared" si="13"/>
        <v>59939.44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2020-07-30T21:36:30Z</dcterms:modified>
  <cp:category/>
  <cp:version/>
  <cp:contentType/>
  <cp:contentStatus/>
</cp:coreProperties>
</file>