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<sst xmlns="http://schemas.openxmlformats.org/spreadsheetml/2006/main" count="79" uniqueCount="76">
  <si>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</si>
  <si>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</si>
  <si>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</si>
  <si>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</si>
  <si>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</si>
  <si>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</si>
  <si>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</si>
  <si>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</si>
  <si>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</si>
  <si>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</si>
  <si>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</si>
  <si>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</si>
  <si>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</si>
  <si>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</si>
  <si>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</si>
  <si>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</si>
  <si>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</si>
  <si>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</si>
  <si>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</si>
  <si>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</si>
  <si>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</si>
  <si>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</si>
  <si>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</si>
  <si>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</si>
  <si>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</si>
  <si>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</si>
  <si>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</si>
  <si>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</si>
  <si>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</si>
  <si>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</si>
  <si>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</si>
  <si>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</si>
  <si>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</si>
  <si>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</si>
  <si>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</si>
  <si>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</si>
  <si>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</si>
  <si>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</si>
  <si>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</si>
  <si>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</si>
  <si>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</si>
  <si>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</si>
  <si>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</si>
  <si>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</si>
  <si>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</si>
  <si>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</si>
  <si>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</si>
  <si>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</si>
  <si>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</si>
  <si>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</si>
  <si>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</si>
  <si>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</si>
  <si>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</si>
  <si>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</si>
  <si>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</si>
  <si>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</si>
  <si>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</si>
  <si>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</si>
  <si>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</si>
  <si>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</si>
  <si>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</si>
  <si>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</si>
  <si>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</si>
  <si>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</si>
  <si>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</si>
  <si>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</si>
  <si>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</si>
  <si>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</si>
  <si>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</si>
  <si>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</si>
  <si>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</si>
  <si>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</si>
  <si>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</si>
  <si>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</si>
  <si>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</si>
  <si>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18/07/20 - VENCIMENTO 24/07/20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</si>
</sst>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6.375" style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174535</v>
      </c>
      <c r="C7" s="9">
        <f t="shared" si="0"/>
        <v>117420</v>
      </c>
      <c r="D7" s="9">
        <f t="shared" si="0"/>
        <v>144067</v>
      </c>
      <c r="E7" s="9">
        <f t="shared" si="0"/>
        <v>28654</v>
      </c>
      <c r="F7" s="9">
        <f t="shared" si="0"/>
        <v>98795</v>
      </c>
      <c r="G7" s="9">
        <f t="shared" si="0"/>
        <v>142617</v>
      </c>
      <c r="H7" s="9">
        <f t="shared" si="0"/>
        <v>22272</v>
      </c>
      <c r="I7" s="9">
        <f t="shared" si="0"/>
        <v>123525</v>
      </c>
      <c r="J7" s="9">
        <f t="shared" si="0"/>
        <v>111173</v>
      </c>
      <c r="K7" s="9">
        <f t="shared" si="0"/>
        <v>156554</v>
      </c>
      <c r="L7" s="9">
        <f t="shared" si="0"/>
        <v>130033</v>
      </c>
      <c r="M7" s="9">
        <f t="shared" si="0"/>
        <v>47861</v>
      </c>
      <c r="N7" s="9">
        <f t="shared" si="0"/>
        <v>30963</v>
      </c>
      <c r="O7" s="9">
        <f t="shared" si="0"/>
        <v>1328469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9872</v>
      </c>
      <c r="C8" s="11">
        <f t="shared" si="1"/>
        <v>8760</v>
      </c>
      <c r="D8" s="11">
        <f t="shared" si="1"/>
        <v>7961</v>
      </c>
      <c r="E8" s="11">
        <f t="shared" si="1"/>
        <v>1263</v>
      </c>
      <c r="F8" s="11">
        <f t="shared" si="1"/>
        <v>5163</v>
      </c>
      <c r="G8" s="11">
        <f t="shared" si="1"/>
        <v>7864</v>
      </c>
      <c r="H8" s="11">
        <f t="shared" si="1"/>
        <v>1634</v>
      </c>
      <c r="I8" s="11">
        <f t="shared" si="1"/>
        <v>8940</v>
      </c>
      <c r="J8" s="11">
        <f t="shared" si="1"/>
        <v>7138</v>
      </c>
      <c r="K8" s="11">
        <f t="shared" si="1"/>
        <v>7170</v>
      </c>
      <c r="L8" s="11">
        <f t="shared" si="1"/>
        <v>6186</v>
      </c>
      <c r="M8" s="11">
        <f t="shared" si="1"/>
        <v>2216</v>
      </c>
      <c r="N8" s="11">
        <f t="shared" si="1"/>
        <v>2093</v>
      </c>
      <c r="O8" s="11">
        <f t="shared" si="1"/>
        <v>76260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9872</v>
      </c>
      <c r="C9" s="11">
        <v>8760</v>
      </c>
      <c r="D9" s="11">
        <v>7961</v>
      </c>
      <c r="E9" s="11">
        <v>1263</v>
      </c>
      <c r="F9" s="11">
        <v>5163</v>
      </c>
      <c r="G9" s="11">
        <v>7864</v>
      </c>
      <c r="H9" s="11">
        <v>1631</v>
      </c>
      <c r="I9" s="11">
        <v>8938</v>
      </c>
      <c r="J9" s="11">
        <v>7138</v>
      </c>
      <c r="K9" s="11">
        <v>7167</v>
      </c>
      <c r="L9" s="11">
        <v>6186</v>
      </c>
      <c r="M9" s="11">
        <v>2211</v>
      </c>
      <c r="N9" s="11">
        <v>2093</v>
      </c>
      <c r="O9" s="11">
        <f>SUM(B9:N9)</f>
        <v>76247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2</v>
      </c>
      <c r="J10" s="13">
        <v>0</v>
      </c>
      <c r="K10" s="13">
        <v>3</v>
      </c>
      <c r="L10" s="13">
        <v>0</v>
      </c>
      <c r="M10" s="13">
        <v>5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164663</v>
      </c>
      <c r="C11" s="13">
        <v>108660</v>
      </c>
      <c r="D11" s="13">
        <v>136106</v>
      </c>
      <c r="E11" s="13">
        <v>27391</v>
      </c>
      <c r="F11" s="13">
        <v>93632</v>
      </c>
      <c r="G11" s="13">
        <v>134753</v>
      </c>
      <c r="H11" s="13">
        <v>20638</v>
      </c>
      <c r="I11" s="13">
        <v>114585</v>
      </c>
      <c r="J11" s="13">
        <v>104035</v>
      </c>
      <c r="K11" s="13">
        <v>149384</v>
      </c>
      <c r="L11" s="13">
        <v>123847</v>
      </c>
      <c r="M11" s="13">
        <v>45645</v>
      </c>
      <c r="N11" s="13">
        <v>28870</v>
      </c>
      <c r="O11" s="11">
        <f>SUM(B11:N11)</f>
        <v>1252209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1.569239391852423</v>
      </c>
      <c r="C15" s="19">
        <v>1.597428645562948</v>
      </c>
      <c r="D15" s="19">
        <v>1.550043849999274</v>
      </c>
      <c r="E15" s="19">
        <v>1.183613328114459</v>
      </c>
      <c r="F15" s="19">
        <v>1.934466061620343</v>
      </c>
      <c r="G15" s="19">
        <v>1.932125667544005</v>
      </c>
      <c r="H15" s="19">
        <v>1.604290066506882</v>
      </c>
      <c r="I15" s="19">
        <v>1.60285687546204</v>
      </c>
      <c r="J15" s="19">
        <v>1.686643577325217</v>
      </c>
      <c r="K15" s="19">
        <v>1.619983116595263</v>
      </c>
      <c r="L15" s="19">
        <v>1.655592945674168</v>
      </c>
      <c r="M15" s="19">
        <v>1.523153198717887</v>
      </c>
      <c r="N15" s="19">
        <v>1.697643926701748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630663.9700000001</v>
      </c>
      <c r="C17" s="24">
        <f aca="true" t="shared" si="2" ref="C17:N17">C18+C19+C20+C21+C22+C23+C24+C25</f>
        <v>455385.17</v>
      </c>
      <c r="D17" s="24">
        <f t="shared" si="2"/>
        <v>444352.92999999993</v>
      </c>
      <c r="E17" s="24">
        <f t="shared" si="2"/>
        <v>120236.59999999998</v>
      </c>
      <c r="F17" s="24">
        <f t="shared" si="2"/>
        <v>443513.60000000003</v>
      </c>
      <c r="G17" s="24">
        <f t="shared" si="2"/>
        <v>523037.7499999999</v>
      </c>
      <c r="H17" s="24">
        <f t="shared" si="2"/>
        <v>86450.28</v>
      </c>
      <c r="I17" s="24">
        <f t="shared" si="2"/>
        <v>472256.1</v>
      </c>
      <c r="J17" s="24">
        <f t="shared" si="2"/>
        <v>435837.45000000007</v>
      </c>
      <c r="K17" s="24">
        <f t="shared" si="2"/>
        <v>588999.9999999999</v>
      </c>
      <c r="L17" s="24">
        <f t="shared" si="2"/>
        <v>564353.3900000001</v>
      </c>
      <c r="M17" s="24">
        <f t="shared" si="2"/>
        <v>226570.85</v>
      </c>
      <c r="N17" s="24">
        <f t="shared" si="2"/>
        <v>138641.36999999997</v>
      </c>
      <c r="O17" s="24">
        <f>O18+O19+O20+O21+O22+O23+O24+O25</f>
        <v>5130299.46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389946.1</v>
      </c>
      <c r="C18" s="30">
        <f t="shared" si="3"/>
        <v>270946.65</v>
      </c>
      <c r="D18" s="30">
        <f t="shared" si="3"/>
        <v>291476.35</v>
      </c>
      <c r="E18" s="30">
        <f t="shared" si="3"/>
        <v>99174.36</v>
      </c>
      <c r="F18" s="30">
        <f t="shared" si="3"/>
        <v>231595.24</v>
      </c>
      <c r="G18" s="30">
        <f t="shared" si="3"/>
        <v>274837.22</v>
      </c>
      <c r="H18" s="30">
        <f t="shared" si="3"/>
        <v>57548.62</v>
      </c>
      <c r="I18" s="30">
        <f t="shared" si="3"/>
        <v>282773.43</v>
      </c>
      <c r="J18" s="30">
        <f t="shared" si="3"/>
        <v>256153.71</v>
      </c>
      <c r="K18" s="30">
        <f t="shared" si="3"/>
        <v>341193.79</v>
      </c>
      <c r="L18" s="30">
        <f t="shared" si="3"/>
        <v>322533.85</v>
      </c>
      <c r="M18" s="30">
        <f t="shared" si="3"/>
        <v>137145.7</v>
      </c>
      <c r="N18" s="30">
        <f t="shared" si="3"/>
        <v>80181.78</v>
      </c>
      <c r="O18" s="30">
        <f aca="true" t="shared" si="4" ref="O18:O25">SUM(B18:N18)</f>
        <v>3035506.8000000003</v>
      </c>
    </row>
    <row r="19" spans="1:23" ht="18.75" customHeight="1">
      <c r="A19" s="26" t="s">
        <v>35</v>
      </c>
      <c r="B19" s="30">
        <f>IF(B15&lt;&gt;0,ROUND((B15-1)*B18,2),0)</f>
        <v>221972.68</v>
      </c>
      <c r="C19" s="30">
        <f aca="true" t="shared" si="5" ref="C19:N19">IF(C15&lt;&gt;0,ROUND((C15-1)*C18,2),0)</f>
        <v>161871.29</v>
      </c>
      <c r="D19" s="30">
        <f t="shared" si="5"/>
        <v>160324.77</v>
      </c>
      <c r="E19" s="30">
        <f t="shared" si="5"/>
        <v>18209.73</v>
      </c>
      <c r="F19" s="30">
        <f t="shared" si="5"/>
        <v>216417.89</v>
      </c>
      <c r="G19" s="30">
        <f t="shared" si="5"/>
        <v>256182.83</v>
      </c>
      <c r="H19" s="30">
        <f t="shared" si="5"/>
        <v>34776.06</v>
      </c>
      <c r="I19" s="30">
        <f t="shared" si="5"/>
        <v>170471.91</v>
      </c>
      <c r="J19" s="30">
        <f t="shared" si="5"/>
        <v>175886.3</v>
      </c>
      <c r="K19" s="30">
        <f t="shared" si="5"/>
        <v>211534.39</v>
      </c>
      <c r="L19" s="30">
        <f t="shared" si="5"/>
        <v>211450.92</v>
      </c>
      <c r="M19" s="30">
        <f t="shared" si="5"/>
        <v>71748.21</v>
      </c>
      <c r="N19" s="30">
        <f t="shared" si="5"/>
        <v>55938.33</v>
      </c>
      <c r="O19" s="30">
        <f t="shared" si="4"/>
        <v>1966785.31</v>
      </c>
      <c r="W19" s="62"/>
    </row>
    <row r="20" spans="1:15" ht="18.75" customHeight="1">
      <c r="A20" s="26" t="s">
        <v>36</v>
      </c>
      <c r="B20" s="30">
        <v>24228</v>
      </c>
      <c r="C20" s="30">
        <v>17926.1</v>
      </c>
      <c r="D20" s="30">
        <v>9454.93</v>
      </c>
      <c r="E20" s="30">
        <v>4132.56</v>
      </c>
      <c r="F20" s="30">
        <v>10443.94</v>
      </c>
      <c r="G20" s="30">
        <v>15333.63</v>
      </c>
      <c r="H20" s="30">
        <v>2621.28</v>
      </c>
      <c r="I20" s="30">
        <v>12712.03</v>
      </c>
      <c r="J20" s="30">
        <v>13783.5</v>
      </c>
      <c r="K20" s="30">
        <v>36918.77</v>
      </c>
      <c r="L20" s="30">
        <v>28789.63</v>
      </c>
      <c r="M20" s="30">
        <v>6894.12</v>
      </c>
      <c r="N20" s="30">
        <v>4426.02</v>
      </c>
      <c r="O20" s="30">
        <f t="shared" si="4"/>
        <v>187664.50999999998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-1298.63</v>
      </c>
      <c r="C23" s="30">
        <v>-2629.55</v>
      </c>
      <c r="D23" s="30">
        <v>-994.76</v>
      </c>
      <c r="E23" s="30">
        <v>-143.74</v>
      </c>
      <c r="F23" s="30">
        <v>-311.48</v>
      </c>
      <c r="G23" s="30">
        <v>-4285.53</v>
      </c>
      <c r="H23" s="30">
        <v>-2606.4</v>
      </c>
      <c r="I23" s="30">
        <v>-1218.56</v>
      </c>
      <c r="J23" s="30">
        <v>-3241.98</v>
      </c>
      <c r="K23" s="30">
        <v>0</v>
      </c>
      <c r="L23" s="30">
        <v>-75.94</v>
      </c>
      <c r="M23" s="30">
        <v>0</v>
      </c>
      <c r="N23" s="30">
        <v>0</v>
      </c>
      <c r="O23" s="30">
        <f t="shared" si="4"/>
        <v>-16806.569999999996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-42439.06</v>
      </c>
      <c r="C24" s="30">
        <v>-29854.08</v>
      </c>
      <c r="D24" s="30">
        <v>-28724.83</v>
      </c>
      <c r="E24" s="30">
        <v>-8020.46</v>
      </c>
      <c r="F24" s="30">
        <v>-30525.63</v>
      </c>
      <c r="G24" s="30">
        <v>-36294.69</v>
      </c>
      <c r="H24" s="30">
        <v>-5889.28</v>
      </c>
      <c r="I24" s="30">
        <v>-29117.13</v>
      </c>
      <c r="J24" s="30">
        <v>-28805.72</v>
      </c>
      <c r="K24" s="30">
        <v>-36465.64</v>
      </c>
      <c r="L24" s="30">
        <v>-34163.19</v>
      </c>
      <c r="M24" s="30">
        <v>-14918.2</v>
      </c>
      <c r="N24" s="30">
        <v>-10485.75</v>
      </c>
      <c r="O24" s="30">
        <f t="shared" si="4"/>
        <v>-335703.66000000003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34494.83</v>
      </c>
      <c r="L25" s="30">
        <v>34494.26</v>
      </c>
      <c r="M25" s="30">
        <v>25701.02</v>
      </c>
      <c r="N25" s="30">
        <v>7257.13</v>
      </c>
      <c r="O25" s="30">
        <f t="shared" si="4"/>
        <v>280938.3300000001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-43436.8</v>
      </c>
      <c r="C27" s="30">
        <f>+C28+C30+C41+C42+C45-C46</f>
        <v>-38544</v>
      </c>
      <c r="D27" s="30">
        <f t="shared" si="6"/>
        <v>-35028.4</v>
      </c>
      <c r="E27" s="30">
        <f t="shared" si="6"/>
        <v>-5557.2</v>
      </c>
      <c r="F27" s="30">
        <f t="shared" si="6"/>
        <v>-22717.2</v>
      </c>
      <c r="G27" s="30">
        <f t="shared" si="6"/>
        <v>-34601.6</v>
      </c>
      <c r="H27" s="30">
        <f t="shared" si="6"/>
        <v>-7176.4</v>
      </c>
      <c r="I27" s="30">
        <f t="shared" si="6"/>
        <v>-39327.2</v>
      </c>
      <c r="J27" s="30">
        <f t="shared" si="6"/>
        <v>-31407.2</v>
      </c>
      <c r="K27" s="30">
        <f t="shared" si="6"/>
        <v>-31534.8</v>
      </c>
      <c r="L27" s="30">
        <f t="shared" si="6"/>
        <v>-27218.4</v>
      </c>
      <c r="M27" s="30">
        <f t="shared" si="6"/>
        <v>-9728.4</v>
      </c>
      <c r="N27" s="30">
        <f t="shared" si="6"/>
        <v>-9209.2</v>
      </c>
      <c r="O27" s="30">
        <f t="shared" si="6"/>
        <v>-335486.80000000005</v>
      </c>
    </row>
    <row r="28" spans="1:15" ht="18.75" customHeight="1">
      <c r="A28" s="26" t="s">
        <v>40</v>
      </c>
      <c r="B28" s="31">
        <f>+B29</f>
        <v>-43436.8</v>
      </c>
      <c r="C28" s="31">
        <f>+C29</f>
        <v>-38544</v>
      </c>
      <c r="D28" s="31">
        <f aca="true" t="shared" si="7" ref="D28:O28">+D29</f>
        <v>-35028.4</v>
      </c>
      <c r="E28" s="31">
        <f t="shared" si="7"/>
        <v>-5557.2</v>
      </c>
      <c r="F28" s="31">
        <f t="shared" si="7"/>
        <v>-22717.2</v>
      </c>
      <c r="G28" s="31">
        <f t="shared" si="7"/>
        <v>-34601.6</v>
      </c>
      <c r="H28" s="31">
        <f t="shared" si="7"/>
        <v>-7176.4</v>
      </c>
      <c r="I28" s="31">
        <f t="shared" si="7"/>
        <v>-39327.2</v>
      </c>
      <c r="J28" s="31">
        <f t="shared" si="7"/>
        <v>-31407.2</v>
      </c>
      <c r="K28" s="31">
        <f t="shared" si="7"/>
        <v>-31534.8</v>
      </c>
      <c r="L28" s="31">
        <f t="shared" si="7"/>
        <v>-27218.4</v>
      </c>
      <c r="M28" s="31">
        <f t="shared" si="7"/>
        <v>-9728.4</v>
      </c>
      <c r="N28" s="31">
        <f t="shared" si="7"/>
        <v>-9209.2</v>
      </c>
      <c r="O28" s="31">
        <f t="shared" si="7"/>
        <v>-335486.80000000005</v>
      </c>
    </row>
    <row r="29" spans="1:26" ht="18.75" customHeight="1">
      <c r="A29" s="27" t="s">
        <v>41</v>
      </c>
      <c r="B29" s="16">
        <f>ROUND((-B9)*$G$3,2)</f>
        <v>-43436.8</v>
      </c>
      <c r="C29" s="16">
        <f aca="true" t="shared" si="8" ref="C29:N29">ROUND((-C9)*$G$3,2)</f>
        <v>-38544</v>
      </c>
      <c r="D29" s="16">
        <f t="shared" si="8"/>
        <v>-35028.4</v>
      </c>
      <c r="E29" s="16">
        <f t="shared" si="8"/>
        <v>-5557.2</v>
      </c>
      <c r="F29" s="16">
        <f t="shared" si="8"/>
        <v>-22717.2</v>
      </c>
      <c r="G29" s="16">
        <f t="shared" si="8"/>
        <v>-34601.6</v>
      </c>
      <c r="H29" s="16">
        <f t="shared" si="8"/>
        <v>-7176.4</v>
      </c>
      <c r="I29" s="16">
        <f t="shared" si="8"/>
        <v>-39327.2</v>
      </c>
      <c r="J29" s="16">
        <f t="shared" si="8"/>
        <v>-31407.2</v>
      </c>
      <c r="K29" s="16">
        <f t="shared" si="8"/>
        <v>-31534.8</v>
      </c>
      <c r="L29" s="16">
        <f t="shared" si="8"/>
        <v>-27218.4</v>
      </c>
      <c r="M29" s="16">
        <f t="shared" si="8"/>
        <v>-9728.4</v>
      </c>
      <c r="N29" s="16">
        <f t="shared" si="8"/>
        <v>-9209.2</v>
      </c>
      <c r="O29" s="32">
        <f aca="true" t="shared" si="9" ref="O29:O46">SUM(B29:N29)</f>
        <v>-335486.80000000005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587227.17</v>
      </c>
      <c r="C44" s="36">
        <f t="shared" si="11"/>
        <v>416841.17</v>
      </c>
      <c r="D44" s="36">
        <f t="shared" si="11"/>
        <v>409324.5299999999</v>
      </c>
      <c r="E44" s="36">
        <f t="shared" si="11"/>
        <v>114679.39999999998</v>
      </c>
      <c r="F44" s="36">
        <f t="shared" si="11"/>
        <v>420796.4</v>
      </c>
      <c r="G44" s="36">
        <f t="shared" si="11"/>
        <v>488436.1499999999</v>
      </c>
      <c r="H44" s="36">
        <f t="shared" si="11"/>
        <v>79273.88</v>
      </c>
      <c r="I44" s="36">
        <f t="shared" si="11"/>
        <v>432928.89999999997</v>
      </c>
      <c r="J44" s="36">
        <f t="shared" si="11"/>
        <v>404430.25000000006</v>
      </c>
      <c r="K44" s="36">
        <f t="shared" si="11"/>
        <v>557465.1999999998</v>
      </c>
      <c r="L44" s="36">
        <f t="shared" si="11"/>
        <v>537134.9900000001</v>
      </c>
      <c r="M44" s="36">
        <f t="shared" si="11"/>
        <v>216842.45</v>
      </c>
      <c r="N44" s="36">
        <f t="shared" si="11"/>
        <v>129432.16999999997</v>
      </c>
      <c r="O44" s="36">
        <f>SUM(B44:N44)</f>
        <v>4794812.659999999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587227.16</v>
      </c>
      <c r="C50" s="51">
        <f t="shared" si="12"/>
        <v>416841.17000000004</v>
      </c>
      <c r="D50" s="51">
        <f t="shared" si="12"/>
        <v>409324.54</v>
      </c>
      <c r="E50" s="51">
        <f t="shared" si="12"/>
        <v>114679.4</v>
      </c>
      <c r="F50" s="51">
        <f t="shared" si="12"/>
        <v>420796.4</v>
      </c>
      <c r="G50" s="51">
        <f t="shared" si="12"/>
        <v>488436.15</v>
      </c>
      <c r="H50" s="51">
        <f t="shared" si="12"/>
        <v>79273.88</v>
      </c>
      <c r="I50" s="51">
        <f t="shared" si="12"/>
        <v>432928.9</v>
      </c>
      <c r="J50" s="51">
        <f t="shared" si="12"/>
        <v>404430.25</v>
      </c>
      <c r="K50" s="51">
        <f t="shared" si="12"/>
        <v>557465.2</v>
      </c>
      <c r="L50" s="51">
        <f t="shared" si="12"/>
        <v>537134.99</v>
      </c>
      <c r="M50" s="51">
        <f t="shared" si="12"/>
        <v>216842.44</v>
      </c>
      <c r="N50" s="51">
        <f t="shared" si="12"/>
        <v>129432.18</v>
      </c>
      <c r="O50" s="36">
        <f t="shared" si="12"/>
        <v>4794812.659999999</v>
      </c>
      <c r="Q50"/>
    </row>
    <row r="51" spans="1:18" ht="18.75" customHeight="1">
      <c r="A51" s="26" t="s">
        <v>59</v>
      </c>
      <c r="B51" s="51">
        <v>493451.76</v>
      </c>
      <c r="C51" s="51">
        <v>309779.21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803230.97</v>
      </c>
      <c r="P51"/>
      <c r="Q51"/>
      <c r="R51" s="43"/>
    </row>
    <row r="52" spans="1:16" ht="18.75" customHeight="1">
      <c r="A52" s="26" t="s">
        <v>60</v>
      </c>
      <c r="B52" s="51">
        <v>93775.4</v>
      </c>
      <c r="C52" s="51">
        <v>107061.96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200837.36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409324.54</v>
      </c>
      <c r="E53" s="52">
        <v>0</v>
      </c>
      <c r="F53" s="52">
        <v>0</v>
      </c>
      <c r="G53" s="52">
        <v>0</v>
      </c>
      <c r="H53" s="51">
        <v>79273.88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488598.42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114679.4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114679.4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420796.4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420796.4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488436.15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488436.15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432928.9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432928.9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404430.25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404430.25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557465.2</v>
      </c>
      <c r="L59" s="31">
        <v>537134.99</v>
      </c>
      <c r="M59" s="52">
        <v>0</v>
      </c>
      <c r="N59" s="52">
        <v>0</v>
      </c>
      <c r="O59" s="36">
        <f t="shared" si="13"/>
        <v>1094600.19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216842.44</v>
      </c>
      <c r="N60" s="52">
        <v>0</v>
      </c>
      <c r="O60" s="36">
        <f t="shared" si="13"/>
        <v>216842.44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129432.18</v>
      </c>
      <c r="O61" s="55">
        <f t="shared" si="13"/>
        <v>129432.18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2020-07-23T20:08:13Z</dcterms:modified>
  <cp:category/>
  <cp:version/>
  <cp:contentType/>
  <cp:contentStatus/>
</cp:coreProperties>
</file>