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<sst xmlns="http://schemas.openxmlformats.org/spreadsheetml/2006/main" count="79" uniqueCount="76">
  <si>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</si>
  <si>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</si>
  <si>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</si>
  <si>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</si>
  <si>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</si>
  <si>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</si>
  <si>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</si>
  <si>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</si>
  <si>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</si>
  <si>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</si>
  <si>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</si>
  <si>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</si>
  <si>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</si>
  <si>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</si>
  <si>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</si>
  <si>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</si>
  <si>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</si>
  <si>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</si>
  <si>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</si>
  <si>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</si>
  <si>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</si>
  <si>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</si>
  <si>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</si>
  <si>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</si>
  <si>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</si>
  <si>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</si>
  <si>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</si>
  <si>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</si>
  <si>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</si>
  <si>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</si>
  <si>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</si>
  <si>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</si>
  <si>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</si>
  <si>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</si>
  <si>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</si>
  <si>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</si>
  <si>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</si>
  <si>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</si>
  <si>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</si>
  <si>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</si>
  <si>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</si>
  <si>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</si>
  <si>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</si>
  <si>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</si>
  <si>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</si>
  <si>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</si>
  <si>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</si>
  <si>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</si>
  <si>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</si>
  <si>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</si>
  <si>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</si>
  <si>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</si>
  <si>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</si>
  <si>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</si>
  <si>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</si>
  <si>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</si>
  <si>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</si>
  <si>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</si>
  <si>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</si>
  <si>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</si>
  <si>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</si>
  <si>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</si>
  <si>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</si>
  <si>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</si>
  <si>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</si>
  <si>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</si>
  <si>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</si>
  <si>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</si>
  <si>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</si>
  <si>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</si>
  <si>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</si>
  <si>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</si>
  <si>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</si>
  <si>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</si>
  <si>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</si>
  <si>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09/07/20 - VENCIMENTO 16/07/20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</si>
</sst>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239937</v>
      </c>
      <c r="C7" s="9">
        <f t="shared" si="0"/>
        <v>161457</v>
      </c>
      <c r="D7" s="9">
        <f t="shared" si="0"/>
        <v>182807</v>
      </c>
      <c r="E7" s="9">
        <f t="shared" si="0"/>
        <v>38750</v>
      </c>
      <c r="F7" s="9">
        <f t="shared" si="0"/>
        <v>132479</v>
      </c>
      <c r="G7" s="9">
        <f t="shared" si="0"/>
        <v>205034</v>
      </c>
      <c r="H7" s="9">
        <f t="shared" si="0"/>
        <v>34943</v>
      </c>
      <c r="I7" s="9">
        <f t="shared" si="0"/>
        <v>165137</v>
      </c>
      <c r="J7" s="9">
        <f t="shared" si="0"/>
        <v>149744</v>
      </c>
      <c r="K7" s="9">
        <f t="shared" si="0"/>
        <v>209101</v>
      </c>
      <c r="L7" s="9">
        <f t="shared" si="0"/>
        <v>166672</v>
      </c>
      <c r="M7" s="9">
        <f t="shared" si="0"/>
        <v>66008</v>
      </c>
      <c r="N7" s="9">
        <f t="shared" si="0"/>
        <v>47300</v>
      </c>
      <c r="O7" s="9">
        <f t="shared" si="0"/>
        <v>1799369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11034</v>
      </c>
      <c r="C8" s="11">
        <f t="shared" si="1"/>
        <v>9340</v>
      </c>
      <c r="D8" s="11">
        <f t="shared" si="1"/>
        <v>7729</v>
      </c>
      <c r="E8" s="11">
        <f t="shared" si="1"/>
        <v>1372</v>
      </c>
      <c r="F8" s="11">
        <f t="shared" si="1"/>
        <v>5399</v>
      </c>
      <c r="G8" s="11">
        <f t="shared" si="1"/>
        <v>8856</v>
      </c>
      <c r="H8" s="11">
        <f t="shared" si="1"/>
        <v>1870</v>
      </c>
      <c r="I8" s="11">
        <f t="shared" si="1"/>
        <v>9464</v>
      </c>
      <c r="J8" s="11">
        <f t="shared" si="1"/>
        <v>8157</v>
      </c>
      <c r="K8" s="11">
        <f t="shared" si="1"/>
        <v>7184</v>
      </c>
      <c r="L8" s="11">
        <f t="shared" si="1"/>
        <v>6336</v>
      </c>
      <c r="M8" s="11">
        <f t="shared" si="1"/>
        <v>2742</v>
      </c>
      <c r="N8" s="11">
        <f t="shared" si="1"/>
        <v>2619</v>
      </c>
      <c r="O8" s="11">
        <f t="shared" si="1"/>
        <v>82102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11034</v>
      </c>
      <c r="C9" s="11">
        <v>9340</v>
      </c>
      <c r="D9" s="11">
        <v>7729</v>
      </c>
      <c r="E9" s="11">
        <v>1372</v>
      </c>
      <c r="F9" s="11">
        <v>5399</v>
      </c>
      <c r="G9" s="11">
        <v>8856</v>
      </c>
      <c r="H9" s="11">
        <v>1862</v>
      </c>
      <c r="I9" s="11">
        <v>9464</v>
      </c>
      <c r="J9" s="11">
        <v>8157</v>
      </c>
      <c r="K9" s="11">
        <v>7180</v>
      </c>
      <c r="L9" s="11">
        <v>6336</v>
      </c>
      <c r="M9" s="11">
        <v>2736</v>
      </c>
      <c r="N9" s="11">
        <v>2619</v>
      </c>
      <c r="O9" s="11">
        <f>SUM(B9:N9)</f>
        <v>82084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228903</v>
      </c>
      <c r="C11" s="13">
        <v>152117</v>
      </c>
      <c r="D11" s="13">
        <v>175078</v>
      </c>
      <c r="E11" s="13">
        <v>37378</v>
      </c>
      <c r="F11" s="13">
        <v>127080</v>
      </c>
      <c r="G11" s="13">
        <v>196178</v>
      </c>
      <c r="H11" s="13">
        <v>33073</v>
      </c>
      <c r="I11" s="13">
        <v>155673</v>
      </c>
      <c r="J11" s="13">
        <v>141587</v>
      </c>
      <c r="K11" s="13">
        <v>201917</v>
      </c>
      <c r="L11" s="13">
        <v>160336</v>
      </c>
      <c r="M11" s="13">
        <v>63266</v>
      </c>
      <c r="N11" s="13">
        <v>44681</v>
      </c>
      <c r="O11" s="11">
        <f>SUM(B11:N11)</f>
        <v>1717267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1.799660808387078</v>
      </c>
      <c r="C15" s="19">
        <v>1.961601532883626</v>
      </c>
      <c r="D15" s="19">
        <v>1.640941888486744</v>
      </c>
      <c r="E15" s="19">
        <v>1.377327492155442</v>
      </c>
      <c r="F15" s="19">
        <v>2.288249524175062</v>
      </c>
      <c r="G15" s="19">
        <v>2.391898592733282</v>
      </c>
      <c r="H15" s="19">
        <v>2.215695506583667</v>
      </c>
      <c r="I15" s="19">
        <v>1.895186766629376</v>
      </c>
      <c r="J15" s="19">
        <v>2.037641354400671</v>
      </c>
      <c r="K15" s="19">
        <v>1.838874379900691</v>
      </c>
      <c r="L15" s="19">
        <v>1.904810576580438</v>
      </c>
      <c r="M15" s="19">
        <v>1.809199416800886</v>
      </c>
      <c r="N15" s="19">
        <v>1.950296032421138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991693.5499999999</v>
      </c>
      <c r="C17" s="24">
        <f aca="true" t="shared" si="2" ref="C17:N17">C18+C19+C20+C21+C22+C23+C24+C25</f>
        <v>759784.0299999999</v>
      </c>
      <c r="D17" s="24">
        <f t="shared" si="2"/>
        <v>600522.8099999999</v>
      </c>
      <c r="E17" s="24">
        <f t="shared" si="2"/>
        <v>188547.07</v>
      </c>
      <c r="F17" s="24">
        <f t="shared" si="2"/>
        <v>710093.8</v>
      </c>
      <c r="G17" s="24">
        <f t="shared" si="2"/>
        <v>943822.4</v>
      </c>
      <c r="H17" s="24">
        <f t="shared" si="2"/>
        <v>195870.27</v>
      </c>
      <c r="I17" s="24">
        <f t="shared" si="2"/>
        <v>736683.3200000001</v>
      </c>
      <c r="J17" s="24">
        <f t="shared" si="2"/>
        <v>714995.27</v>
      </c>
      <c r="K17" s="24">
        <f t="shared" si="2"/>
        <v>869681.57</v>
      </c>
      <c r="L17" s="24">
        <f t="shared" si="2"/>
        <v>820213.6599999999</v>
      </c>
      <c r="M17" s="24">
        <f t="shared" si="2"/>
        <v>363599.06</v>
      </c>
      <c r="N17" s="24">
        <f t="shared" si="2"/>
        <v>243388.39</v>
      </c>
      <c r="O17" s="24">
        <f>O18+O19+O20+O21+O22+O23+O24+O25</f>
        <v>8138895.2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536067.25</v>
      </c>
      <c r="C18" s="30">
        <f t="shared" si="3"/>
        <v>372562.03</v>
      </c>
      <c r="D18" s="30">
        <f t="shared" si="3"/>
        <v>369855.12</v>
      </c>
      <c r="E18" s="30">
        <f t="shared" si="3"/>
        <v>134117.63</v>
      </c>
      <c r="F18" s="30">
        <f t="shared" si="3"/>
        <v>310557.27</v>
      </c>
      <c r="G18" s="30">
        <f t="shared" si="3"/>
        <v>395121.02</v>
      </c>
      <c r="H18" s="30">
        <f t="shared" si="3"/>
        <v>90289.22</v>
      </c>
      <c r="I18" s="30">
        <f t="shared" si="3"/>
        <v>378031.62</v>
      </c>
      <c r="J18" s="30">
        <f t="shared" si="3"/>
        <v>345025.15</v>
      </c>
      <c r="K18" s="30">
        <f t="shared" si="3"/>
        <v>455714.72</v>
      </c>
      <c r="L18" s="30">
        <f t="shared" si="3"/>
        <v>413413.23</v>
      </c>
      <c r="M18" s="30">
        <f t="shared" si="3"/>
        <v>189145.92</v>
      </c>
      <c r="N18" s="30">
        <f t="shared" si="3"/>
        <v>122488.08</v>
      </c>
      <c r="O18" s="30">
        <f aca="true" t="shared" si="4" ref="O18:O25">SUM(B18:N18)</f>
        <v>4112388.2600000002</v>
      </c>
    </row>
    <row r="19" spans="1:23" ht="18.75" customHeight="1">
      <c r="A19" s="26" t="s">
        <v>35</v>
      </c>
      <c r="B19" s="30">
        <f>IF(B15&lt;&gt;0,ROUND((B15-1)*B18,2),0)</f>
        <v>428671.97</v>
      </c>
      <c r="C19" s="30">
        <f aca="true" t="shared" si="5" ref="C19:N19">IF(C15&lt;&gt;0,ROUND((C15-1)*C18,2),0)</f>
        <v>358256.22</v>
      </c>
      <c r="D19" s="30">
        <f t="shared" si="5"/>
        <v>237055.64</v>
      </c>
      <c r="E19" s="30">
        <f t="shared" si="5"/>
        <v>50606.27</v>
      </c>
      <c r="F19" s="30">
        <f t="shared" si="5"/>
        <v>400075.26</v>
      </c>
      <c r="G19" s="30">
        <f t="shared" si="5"/>
        <v>549968.39</v>
      </c>
      <c r="H19" s="30">
        <f t="shared" si="5"/>
        <v>109764.2</v>
      </c>
      <c r="I19" s="30">
        <f t="shared" si="5"/>
        <v>338408.9</v>
      </c>
      <c r="J19" s="30">
        <f t="shared" si="5"/>
        <v>358012.36</v>
      </c>
      <c r="K19" s="30">
        <f t="shared" si="5"/>
        <v>382287.4</v>
      </c>
      <c r="L19" s="30">
        <f t="shared" si="5"/>
        <v>374060.66</v>
      </c>
      <c r="M19" s="30">
        <f t="shared" si="5"/>
        <v>153056.77</v>
      </c>
      <c r="N19" s="30">
        <f t="shared" si="5"/>
        <v>116399.94</v>
      </c>
      <c r="O19" s="30">
        <f t="shared" si="4"/>
        <v>3856623.98</v>
      </c>
      <c r="W19" s="62"/>
    </row>
    <row r="20" spans="1:15" ht="18.75" customHeight="1">
      <c r="A20" s="26" t="s">
        <v>36</v>
      </c>
      <c r="B20" s="30">
        <v>32314.74</v>
      </c>
      <c r="C20" s="30">
        <v>24129.49</v>
      </c>
      <c r="D20" s="30">
        <v>10780.45</v>
      </c>
      <c r="E20" s="30">
        <v>5095.42</v>
      </c>
      <c r="F20" s="30">
        <v>14395.16</v>
      </c>
      <c r="G20" s="30">
        <v>21509.22</v>
      </c>
      <c r="H20" s="30">
        <v>4027.19</v>
      </c>
      <c r="I20" s="30">
        <v>13832.49</v>
      </c>
      <c r="J20" s="30">
        <v>21702.71</v>
      </c>
      <c r="K20" s="30">
        <v>32970.94</v>
      </c>
      <c r="L20" s="30">
        <v>31153.03</v>
      </c>
      <c r="M20" s="30">
        <v>10613.55</v>
      </c>
      <c r="N20" s="30">
        <v>6405.13</v>
      </c>
      <c r="O20" s="30">
        <f t="shared" si="4"/>
        <v>228929.52000000002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-152.78</v>
      </c>
      <c r="C23" s="30">
        <v>-525.91</v>
      </c>
      <c r="D23" s="30">
        <v>-3443.4</v>
      </c>
      <c r="E23" s="30">
        <v>0</v>
      </c>
      <c r="F23" s="30">
        <v>-233.61</v>
      </c>
      <c r="G23" s="30">
        <v>-1344.48</v>
      </c>
      <c r="H23" s="30">
        <v>-814.5</v>
      </c>
      <c r="I23" s="30">
        <v>-152.32</v>
      </c>
      <c r="J23" s="30">
        <v>-1157.85</v>
      </c>
      <c r="K23" s="30">
        <v>-68.06</v>
      </c>
      <c r="L23" s="30">
        <v>0</v>
      </c>
      <c r="M23" s="30">
        <v>0</v>
      </c>
      <c r="N23" s="30">
        <v>0</v>
      </c>
      <c r="O23" s="30">
        <f t="shared" si="4"/>
        <v>-7892.910000000001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-43462.51</v>
      </c>
      <c r="C24" s="30">
        <v>-31762.56</v>
      </c>
      <c r="D24" s="30">
        <v>-26541.47</v>
      </c>
      <c r="E24" s="30">
        <v>-8156.4</v>
      </c>
      <c r="F24" s="30">
        <v>-30593.92</v>
      </c>
      <c r="G24" s="30">
        <v>-38696.04</v>
      </c>
      <c r="H24" s="30">
        <v>-7395.84</v>
      </c>
      <c r="I24" s="30">
        <v>-30071.79</v>
      </c>
      <c r="J24" s="30">
        <v>-30648.74</v>
      </c>
      <c r="K24" s="30">
        <v>-36397.86</v>
      </c>
      <c r="L24" s="30">
        <v>-34231.38</v>
      </c>
      <c r="M24" s="30">
        <v>-14918.2</v>
      </c>
      <c r="N24" s="30">
        <v>-10485.75</v>
      </c>
      <c r="O24" s="30">
        <f t="shared" si="4"/>
        <v>-343362.46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-48549.6</v>
      </c>
      <c r="C27" s="30">
        <f>+C28+C30+C41+C42+C45-C46</f>
        <v>-41096</v>
      </c>
      <c r="D27" s="30">
        <f t="shared" si="6"/>
        <v>-34007.6</v>
      </c>
      <c r="E27" s="30">
        <f t="shared" si="6"/>
        <v>-6036.8</v>
      </c>
      <c r="F27" s="30">
        <f t="shared" si="6"/>
        <v>-23755.6</v>
      </c>
      <c r="G27" s="30">
        <f t="shared" si="6"/>
        <v>-38966.4</v>
      </c>
      <c r="H27" s="30">
        <f t="shared" si="6"/>
        <v>-8192.8</v>
      </c>
      <c r="I27" s="30">
        <f t="shared" si="6"/>
        <v>-41641.6</v>
      </c>
      <c r="J27" s="30">
        <f t="shared" si="6"/>
        <v>-35890.8</v>
      </c>
      <c r="K27" s="30">
        <f t="shared" si="6"/>
        <v>-31592</v>
      </c>
      <c r="L27" s="30">
        <f t="shared" si="6"/>
        <v>-27878.4</v>
      </c>
      <c r="M27" s="30">
        <f t="shared" si="6"/>
        <v>-12038.4</v>
      </c>
      <c r="N27" s="30">
        <f t="shared" si="6"/>
        <v>-11523.6</v>
      </c>
      <c r="O27" s="30">
        <f t="shared" si="6"/>
        <v>-361169.60000000003</v>
      </c>
    </row>
    <row r="28" spans="1:15" ht="18.75" customHeight="1">
      <c r="A28" s="26" t="s">
        <v>40</v>
      </c>
      <c r="B28" s="31">
        <f>+B29</f>
        <v>-48549.6</v>
      </c>
      <c r="C28" s="31">
        <f>+C29</f>
        <v>-41096</v>
      </c>
      <c r="D28" s="31">
        <f aca="true" t="shared" si="7" ref="D28:O28">+D29</f>
        <v>-34007.6</v>
      </c>
      <c r="E28" s="31">
        <f t="shared" si="7"/>
        <v>-6036.8</v>
      </c>
      <c r="F28" s="31">
        <f t="shared" si="7"/>
        <v>-23755.6</v>
      </c>
      <c r="G28" s="31">
        <f t="shared" si="7"/>
        <v>-38966.4</v>
      </c>
      <c r="H28" s="31">
        <f t="shared" si="7"/>
        <v>-8192.8</v>
      </c>
      <c r="I28" s="31">
        <f t="shared" si="7"/>
        <v>-41641.6</v>
      </c>
      <c r="J28" s="31">
        <f t="shared" si="7"/>
        <v>-35890.8</v>
      </c>
      <c r="K28" s="31">
        <f t="shared" si="7"/>
        <v>-31592</v>
      </c>
      <c r="L28" s="31">
        <f t="shared" si="7"/>
        <v>-27878.4</v>
      </c>
      <c r="M28" s="31">
        <f t="shared" si="7"/>
        <v>-12038.4</v>
      </c>
      <c r="N28" s="31">
        <f t="shared" si="7"/>
        <v>-11523.6</v>
      </c>
      <c r="O28" s="31">
        <f t="shared" si="7"/>
        <v>-361169.60000000003</v>
      </c>
    </row>
    <row r="29" spans="1:26" ht="18.75" customHeight="1">
      <c r="A29" s="27" t="s">
        <v>41</v>
      </c>
      <c r="B29" s="16">
        <f>ROUND((-B9)*$G$3,2)</f>
        <v>-48549.6</v>
      </c>
      <c r="C29" s="16">
        <f aca="true" t="shared" si="8" ref="C29:N29">ROUND((-C9)*$G$3,2)</f>
        <v>-41096</v>
      </c>
      <c r="D29" s="16">
        <f t="shared" si="8"/>
        <v>-34007.6</v>
      </c>
      <c r="E29" s="16">
        <f t="shared" si="8"/>
        <v>-6036.8</v>
      </c>
      <c r="F29" s="16">
        <f t="shared" si="8"/>
        <v>-23755.6</v>
      </c>
      <c r="G29" s="16">
        <f t="shared" si="8"/>
        <v>-38966.4</v>
      </c>
      <c r="H29" s="16">
        <f t="shared" si="8"/>
        <v>-8192.8</v>
      </c>
      <c r="I29" s="16">
        <f t="shared" si="8"/>
        <v>-41641.6</v>
      </c>
      <c r="J29" s="16">
        <f t="shared" si="8"/>
        <v>-35890.8</v>
      </c>
      <c r="K29" s="16">
        <f t="shared" si="8"/>
        <v>-31592</v>
      </c>
      <c r="L29" s="16">
        <f t="shared" si="8"/>
        <v>-27878.4</v>
      </c>
      <c r="M29" s="16">
        <f t="shared" si="8"/>
        <v>-12038.4</v>
      </c>
      <c r="N29" s="16">
        <f t="shared" si="8"/>
        <v>-11523.6</v>
      </c>
      <c r="O29" s="32">
        <f aca="true" t="shared" si="9" ref="O29:O46">SUM(B29:N29)</f>
        <v>-361169.60000000003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943143.95</v>
      </c>
      <c r="C44" s="36">
        <f t="shared" si="11"/>
        <v>718688.0299999999</v>
      </c>
      <c r="D44" s="36">
        <f t="shared" si="11"/>
        <v>566515.21</v>
      </c>
      <c r="E44" s="36">
        <f t="shared" si="11"/>
        <v>182510.27000000002</v>
      </c>
      <c r="F44" s="36">
        <f t="shared" si="11"/>
        <v>686338.2000000001</v>
      </c>
      <c r="G44" s="36">
        <f t="shared" si="11"/>
        <v>904856</v>
      </c>
      <c r="H44" s="36">
        <f t="shared" si="11"/>
        <v>187677.47</v>
      </c>
      <c r="I44" s="36">
        <f t="shared" si="11"/>
        <v>695041.7200000001</v>
      </c>
      <c r="J44" s="36">
        <f t="shared" si="11"/>
        <v>679104.47</v>
      </c>
      <c r="K44" s="36">
        <f t="shared" si="11"/>
        <v>838089.57</v>
      </c>
      <c r="L44" s="36">
        <f t="shared" si="11"/>
        <v>792335.2599999999</v>
      </c>
      <c r="M44" s="36">
        <f t="shared" si="11"/>
        <v>351560.66</v>
      </c>
      <c r="N44" s="36">
        <f t="shared" si="11"/>
        <v>231864.79</v>
      </c>
      <c r="O44" s="36">
        <f>SUM(B44:N44)</f>
        <v>7777725.600000001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943143.95</v>
      </c>
      <c r="C50" s="51">
        <f t="shared" si="12"/>
        <v>718688.0299999999</v>
      </c>
      <c r="D50" s="51">
        <f t="shared" si="12"/>
        <v>566515.21</v>
      </c>
      <c r="E50" s="51">
        <f t="shared" si="12"/>
        <v>182510.26</v>
      </c>
      <c r="F50" s="51">
        <f t="shared" si="12"/>
        <v>686338.2</v>
      </c>
      <c r="G50" s="51">
        <f t="shared" si="12"/>
        <v>904856.01</v>
      </c>
      <c r="H50" s="51">
        <f t="shared" si="12"/>
        <v>187677.46</v>
      </c>
      <c r="I50" s="51">
        <f t="shared" si="12"/>
        <v>695041.73</v>
      </c>
      <c r="J50" s="51">
        <f t="shared" si="12"/>
        <v>679104.47</v>
      </c>
      <c r="K50" s="51">
        <f t="shared" si="12"/>
        <v>838089.57</v>
      </c>
      <c r="L50" s="51">
        <f t="shared" si="12"/>
        <v>792335.26</v>
      </c>
      <c r="M50" s="51">
        <f t="shared" si="12"/>
        <v>351560.67</v>
      </c>
      <c r="N50" s="51">
        <f t="shared" si="12"/>
        <v>231864.79</v>
      </c>
      <c r="O50" s="36">
        <f t="shared" si="12"/>
        <v>7777725.609999999</v>
      </c>
      <c r="Q50"/>
    </row>
    <row r="51" spans="1:18" ht="18.75" customHeight="1">
      <c r="A51" s="26" t="s">
        <v>59</v>
      </c>
      <c r="B51" s="51">
        <v>788862.7</v>
      </c>
      <c r="C51" s="51">
        <v>527108.95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1315971.65</v>
      </c>
      <c r="P51"/>
      <c r="Q51"/>
      <c r="R51" s="43"/>
    </row>
    <row r="52" spans="1:16" ht="18.75" customHeight="1">
      <c r="A52" s="26" t="s">
        <v>60</v>
      </c>
      <c r="B52" s="51">
        <v>154281.25</v>
      </c>
      <c r="C52" s="51">
        <v>191579.08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345860.32999999996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566515.21</v>
      </c>
      <c r="E53" s="52">
        <v>0</v>
      </c>
      <c r="F53" s="52">
        <v>0</v>
      </c>
      <c r="G53" s="52">
        <v>0</v>
      </c>
      <c r="H53" s="51">
        <v>187677.46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754192.6699999999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182510.26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182510.26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686338.2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686338.2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904856.01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904856.01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695041.73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695041.73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679104.47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679104.47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838089.57</v>
      </c>
      <c r="L59" s="31">
        <v>792335.26</v>
      </c>
      <c r="M59" s="52">
        <v>0</v>
      </c>
      <c r="N59" s="52">
        <v>0</v>
      </c>
      <c r="O59" s="36">
        <f t="shared" si="13"/>
        <v>1630424.83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351560.67</v>
      </c>
      <c r="N60" s="52">
        <v>0</v>
      </c>
      <c r="O60" s="36">
        <f t="shared" si="13"/>
        <v>351560.67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231864.79</v>
      </c>
      <c r="O61" s="55">
        <f t="shared" si="13"/>
        <v>231864.79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2020-07-16T12:18:25Z</dcterms:modified>
  <cp:category/>
  <cp:version/>
  <cp:contentType/>
  <cp:contentStatus/>
</cp:coreProperties>
</file>