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<sst xmlns="http://schemas.openxmlformats.org/spreadsheetml/2006/main" count="79" uniqueCount="76">
  <si>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</si>
  <si>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</si>
  <si>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</si>
  <si>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</si>
  <si>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</si>
  <si>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</si>
  <si>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</si>
  <si>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</si>
  <si>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</si>
  <si>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</si>
  <si>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</si>
  <si>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</si>
  <si>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</si>
  <si>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</si>
  <si>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</si>
  <si>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</si>
  <si>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</si>
  <si>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</si>
  <si>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</si>
  <si>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</si>
  <si>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</si>
  <si>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</si>
  <si>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</si>
  <si>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</si>
  <si>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</si>
  <si>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</si>
  <si>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</si>
  <si>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</si>
  <si>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</si>
  <si>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</si>
  <si>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</si>
  <si>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</si>
  <si>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</si>
  <si>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</si>
  <si>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</si>
  <si>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</si>
  <si>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</si>
  <si>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</si>
  <si>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</si>
  <si>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</si>
  <si>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</si>
  <si>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</si>
  <si>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</si>
  <si>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</si>
  <si>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</si>
  <si>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</si>
  <si>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</si>
  <si>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</si>
  <si>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</si>
  <si>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</si>
  <si>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</si>
  <si>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</si>
  <si>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</si>
  <si>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</si>
  <si>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</si>
  <si>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</si>
  <si>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</si>
  <si>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</si>
  <si>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</si>
  <si>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</si>
  <si>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</si>
  <si>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</si>
  <si>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</si>
  <si>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</si>
  <si>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</si>
  <si>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</si>
  <si>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</si>
  <si>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</si>
  <si>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</si>
  <si>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</si>
  <si>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</si>
  <si>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</si>
  <si>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</si>
  <si>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</si>
  <si>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</si>
  <si>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03/07/20 - VENCIMENTO 10/07/20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</si>
</sst>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b/>
      <sz val="8"/>
      <color indexed="2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  <font>
      <b/>
      <sz val="8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2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3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left" vertical="center" indent="1"/>
    </xf>
    <xf numFmtId="165" fontId="34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165" fontId="34" fillId="0" borderId="4" xfId="0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6" fontId="34" fillId="0" borderId="4" xfId="46" applyNumberFormat="1" applyFont="1" applyFill="1" applyBorder="1" applyAlignment="1">
      <alignment horizontal="center" vertical="center"/>
    </xf>
    <xf numFmtId="164" fontId="45" fillId="0" borderId="4" xfId="46" applyNumberFormat="1" applyFont="1" applyFill="1" applyBorder="1" applyAlignment="1">
      <alignment vertical="center"/>
    </xf>
    <xf numFmtId="167" fontId="34" fillId="0" borderId="4" xfId="53" applyNumberFormat="1" applyFont="1" applyFill="1" applyBorder="1" applyAlignment="1">
      <alignment horizontal="center" vertical="center"/>
    </xf>
    <xf numFmtId="0" fontId="34" fillId="34" borderId="4" xfId="0" applyFont="1" applyFill="1" applyBorder="1" applyAlignment="1">
      <alignment horizontal="left" vertical="center" indent="2"/>
    </xf>
    <xf numFmtId="0" fontId="34" fillId="34" borderId="4" xfId="0" applyFont="1" applyFill="1" applyBorder="1" applyAlignment="1">
      <alignment vertical="center"/>
    </xf>
    <xf numFmtId="164" fontId="34" fillId="34" borderId="4" xfId="53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1"/>
    </xf>
    <xf numFmtId="44" fontId="34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2"/>
    </xf>
    <xf numFmtId="0" fontId="34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vertical="center"/>
    </xf>
    <xf numFmtId="44" fontId="34" fillId="0" borderId="4" xfId="46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164" fontId="34" fillId="0" borderId="4" xfId="46" applyNumberFormat="1" applyFont="1" applyFill="1" applyBorder="1" applyAlignment="1">
      <alignment horizontal="center" vertical="center"/>
    </xf>
    <xf numFmtId="164" fontId="34" fillId="0" borderId="4" xfId="53" applyFont="1" applyFill="1" applyBorder="1" applyAlignment="1">
      <alignment horizontal="left" vertical="center" indent="2"/>
    </xf>
    <xf numFmtId="44" fontId="34" fillId="0" borderId="4" xfId="46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0" fontId="34" fillId="0" borderId="14" xfId="0" applyFont="1" applyFill="1" applyBorder="1" applyAlignment="1">
      <alignment horizontal="left" vertical="center" indent="2"/>
    </xf>
    <xf numFmtId="44" fontId="34" fillId="0" borderId="14" xfId="0" applyNumberFormat="1" applyFont="1" applyFill="1" applyBorder="1" applyAlignment="1">
      <alignment vertical="center"/>
    </xf>
    <xf numFmtId="0" fontId="34" fillId="0" borderId="14" xfId="0" applyFont="1" applyFill="1" applyBorder="1" applyAlignment="1">
      <alignment vertical="center"/>
    </xf>
    <xf numFmtId="164" fontId="34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4" fillId="0" borderId="15" xfId="0" applyFont="1" applyFill="1" applyBorder="1" applyAlignment="1">
      <alignment horizontal="left" vertical="center" indent="2"/>
    </xf>
    <xf numFmtId="44" fontId="34" fillId="0" borderId="15" xfId="0" applyNumberFormat="1" applyFont="1" applyFill="1" applyBorder="1" applyAlignment="1">
      <alignment vertical="center"/>
    </xf>
    <xf numFmtId="0" fontId="34" fillId="0" borderId="15" xfId="0" applyFont="1" applyFill="1" applyBorder="1" applyAlignment="1">
      <alignment vertical="center"/>
    </xf>
    <xf numFmtId="164" fontId="34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4" fillId="0" borderId="4" xfId="46" applyFont="1" applyBorder="1" applyAlignment="1">
      <alignment vertical="center"/>
    </xf>
    <xf numFmtId="164" fontId="34" fillId="0" borderId="4" xfId="46" applyNumberFormat="1" applyFont="1" applyBorder="1" applyAlignment="1">
      <alignment vertical="center"/>
    </xf>
    <xf numFmtId="164" fontId="34" fillId="0" borderId="14" xfId="46" applyNumberFormat="1" applyFont="1" applyBorder="1" applyAlignment="1">
      <alignment vertical="center"/>
    </xf>
    <xf numFmtId="168" fontId="34" fillId="0" borderId="14" xfId="46" applyNumberFormat="1" applyFont="1" applyFill="1" applyBorder="1" applyAlignment="1">
      <alignment vertical="center"/>
    </xf>
    <xf numFmtId="44" fontId="34" fillId="0" borderId="14" xfId="46" applyFont="1" applyFill="1" applyBorder="1" applyAlignment="1">
      <alignment vertical="center"/>
    </xf>
    <xf numFmtId="0" fontId="34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left" vertical="center" wrapText="1"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239128</v>
      </c>
      <c r="C7" s="9">
        <f t="shared" si="0"/>
        <v>162328</v>
      </c>
      <c r="D7" s="9">
        <f t="shared" si="0"/>
        <v>185232</v>
      </c>
      <c r="E7" s="9">
        <f t="shared" si="0"/>
        <v>37998</v>
      </c>
      <c r="F7" s="9">
        <f t="shared" si="0"/>
        <v>133053</v>
      </c>
      <c r="G7" s="9">
        <f t="shared" si="0"/>
        <v>199312</v>
      </c>
      <c r="H7" s="9">
        <f t="shared" si="0"/>
        <v>33740</v>
      </c>
      <c r="I7" s="9">
        <f t="shared" si="0"/>
        <v>164173</v>
      </c>
      <c r="J7" s="9">
        <f t="shared" si="0"/>
        <v>148641</v>
      </c>
      <c r="K7" s="9">
        <f t="shared" si="0"/>
        <v>209032</v>
      </c>
      <c r="L7" s="9">
        <f t="shared" si="0"/>
        <v>164703</v>
      </c>
      <c r="M7" s="9">
        <f t="shared" si="0"/>
        <v>65999</v>
      </c>
      <c r="N7" s="9">
        <f t="shared" si="0"/>
        <v>46765</v>
      </c>
      <c r="O7" s="9">
        <f t="shared" si="0"/>
        <v>1790104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11417</v>
      </c>
      <c r="C8" s="11">
        <f t="shared" si="1"/>
        <v>9720</v>
      </c>
      <c r="D8" s="11">
        <f t="shared" si="1"/>
        <v>8156</v>
      </c>
      <c r="E8" s="11">
        <f t="shared" si="1"/>
        <v>1357</v>
      </c>
      <c r="F8" s="11">
        <f t="shared" si="1"/>
        <v>5519</v>
      </c>
      <c r="G8" s="11">
        <f t="shared" si="1"/>
        <v>9210</v>
      </c>
      <c r="H8" s="11">
        <f t="shared" si="1"/>
        <v>1909</v>
      </c>
      <c r="I8" s="11">
        <f t="shared" si="1"/>
        <v>10065</v>
      </c>
      <c r="J8" s="11">
        <f t="shared" si="1"/>
        <v>8234</v>
      </c>
      <c r="K8" s="11">
        <f t="shared" si="1"/>
        <v>7775</v>
      </c>
      <c r="L8" s="11">
        <f t="shared" si="1"/>
        <v>6230</v>
      </c>
      <c r="M8" s="11">
        <f t="shared" si="1"/>
        <v>2749</v>
      </c>
      <c r="N8" s="11">
        <f t="shared" si="1"/>
        <v>2886</v>
      </c>
      <c r="O8" s="11">
        <f t="shared" si="1"/>
        <v>85227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11417</v>
      </c>
      <c r="C9" s="11">
        <v>9720</v>
      </c>
      <c r="D9" s="11">
        <v>8156</v>
      </c>
      <c r="E9" s="11">
        <v>1357</v>
      </c>
      <c r="F9" s="11">
        <v>5519</v>
      </c>
      <c r="G9" s="11">
        <v>9210</v>
      </c>
      <c r="H9" s="11">
        <v>1901</v>
      </c>
      <c r="I9" s="11">
        <v>10063</v>
      </c>
      <c r="J9" s="11">
        <v>8234</v>
      </c>
      <c r="K9" s="11">
        <v>7771</v>
      </c>
      <c r="L9" s="11">
        <v>6230</v>
      </c>
      <c r="M9" s="11">
        <v>2745</v>
      </c>
      <c r="N9" s="11">
        <v>2886</v>
      </c>
      <c r="O9" s="11">
        <f>SUM(B9:N9)</f>
        <v>85209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2</v>
      </c>
      <c r="J10" s="13">
        <v>0</v>
      </c>
      <c r="K10" s="13">
        <v>4</v>
      </c>
      <c r="L10" s="13">
        <v>0</v>
      </c>
      <c r="M10" s="13">
        <v>4</v>
      </c>
      <c r="N10" s="13">
        <v>0</v>
      </c>
      <c r="O10" s="11">
        <f>SUM(B10:N10)</f>
        <v>18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227711</v>
      </c>
      <c r="C11" s="13">
        <v>152608</v>
      </c>
      <c r="D11" s="13">
        <v>177076</v>
      </c>
      <c r="E11" s="13">
        <v>36641</v>
      </c>
      <c r="F11" s="13">
        <v>127534</v>
      </c>
      <c r="G11" s="13">
        <v>190102</v>
      </c>
      <c r="H11" s="13">
        <v>31831</v>
      </c>
      <c r="I11" s="13">
        <v>154108</v>
      </c>
      <c r="J11" s="13">
        <v>140407</v>
      </c>
      <c r="K11" s="13">
        <v>201257</v>
      </c>
      <c r="L11" s="13">
        <v>158473</v>
      </c>
      <c r="M11" s="13">
        <v>63250</v>
      </c>
      <c r="N11" s="13">
        <v>43879</v>
      </c>
      <c r="O11" s="11">
        <f>SUM(B11:N11)</f>
        <v>1704877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1.801529972306995</v>
      </c>
      <c r="C15" s="19">
        <v>1.952826013049559</v>
      </c>
      <c r="D15" s="19">
        <v>1.658444219340242</v>
      </c>
      <c r="E15" s="19">
        <v>1.372340955648964</v>
      </c>
      <c r="F15" s="19">
        <v>2.225625352831576</v>
      </c>
      <c r="G15" s="19">
        <v>2.444695011118658</v>
      </c>
      <c r="H15" s="19">
        <v>2.303599059135933</v>
      </c>
      <c r="I15" s="19">
        <v>1.904400023193885</v>
      </c>
      <c r="J15" s="19">
        <v>2.045172767226661</v>
      </c>
      <c r="K15" s="19">
        <v>1.846850753997328</v>
      </c>
      <c r="L15" s="19">
        <v>1.919645330228083</v>
      </c>
      <c r="M15" s="19">
        <v>1.801162507646039</v>
      </c>
      <c r="N15" s="19">
        <v>1.942853443666214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989543.2499999999</v>
      </c>
      <c r="C17" s="24">
        <f aca="true" t="shared" si="2" ref="C17:N17">C18+C19+C20+C21+C22+C23+C24+C25</f>
        <v>760684.1499999998</v>
      </c>
      <c r="D17" s="24">
        <f t="shared" si="2"/>
        <v>615201.0199999999</v>
      </c>
      <c r="E17" s="24">
        <f t="shared" si="2"/>
        <v>184290.46000000002</v>
      </c>
      <c r="F17" s="24">
        <f t="shared" si="2"/>
        <v>693265.18</v>
      </c>
      <c r="G17" s="24">
        <f t="shared" si="2"/>
        <v>937023.4</v>
      </c>
      <c r="H17" s="24">
        <f t="shared" si="2"/>
        <v>196735.64</v>
      </c>
      <c r="I17" s="24">
        <f t="shared" si="2"/>
        <v>736219.06</v>
      </c>
      <c r="J17" s="24">
        <f t="shared" si="2"/>
        <v>712533.2</v>
      </c>
      <c r="K17" s="24">
        <f t="shared" si="2"/>
        <v>873056.11</v>
      </c>
      <c r="L17" s="24">
        <f t="shared" si="2"/>
        <v>816755.27</v>
      </c>
      <c r="M17" s="24">
        <f t="shared" si="2"/>
        <v>361949.21</v>
      </c>
      <c r="N17" s="24">
        <f t="shared" si="2"/>
        <v>239789.05</v>
      </c>
      <c r="O17" s="24">
        <f>O18+O19+O20+O21+O22+O23+O24+O25</f>
        <v>8117045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534259.78</v>
      </c>
      <c r="C18" s="30">
        <f t="shared" si="3"/>
        <v>374571.86</v>
      </c>
      <c r="D18" s="30">
        <f t="shared" si="3"/>
        <v>374761.38</v>
      </c>
      <c r="E18" s="30">
        <f t="shared" si="3"/>
        <v>131514.88</v>
      </c>
      <c r="F18" s="30">
        <f t="shared" si="3"/>
        <v>311902.84</v>
      </c>
      <c r="G18" s="30">
        <f t="shared" si="3"/>
        <v>384094.16</v>
      </c>
      <c r="H18" s="30">
        <f t="shared" si="3"/>
        <v>87180.79</v>
      </c>
      <c r="I18" s="30">
        <f t="shared" si="3"/>
        <v>375824.83</v>
      </c>
      <c r="J18" s="30">
        <f t="shared" si="3"/>
        <v>342483.73</v>
      </c>
      <c r="K18" s="30">
        <f t="shared" si="3"/>
        <v>455564.34</v>
      </c>
      <c r="L18" s="30">
        <f t="shared" si="3"/>
        <v>408529.32</v>
      </c>
      <c r="M18" s="30">
        <f t="shared" si="3"/>
        <v>189120.13</v>
      </c>
      <c r="N18" s="30">
        <f t="shared" si="3"/>
        <v>121102.64</v>
      </c>
      <c r="O18" s="30">
        <f aca="true" t="shared" si="4" ref="O18:O25">SUM(B18:N18)</f>
        <v>4090910.6799999997</v>
      </c>
    </row>
    <row r="19" spans="1:23" ht="18.75" customHeight="1">
      <c r="A19" s="26" t="s">
        <v>35</v>
      </c>
      <c r="B19" s="30">
        <f>IF(B15&lt;&gt;0,ROUND((B15-1)*B18,2),0)</f>
        <v>428225.23</v>
      </c>
      <c r="C19" s="30">
        <f aca="true" t="shared" si="5" ref="C19:N19">IF(C15&lt;&gt;0,ROUND((C15-1)*C18,2),0)</f>
        <v>356901.81</v>
      </c>
      <c r="D19" s="30">
        <f t="shared" si="5"/>
        <v>246759.46</v>
      </c>
      <c r="E19" s="30">
        <f t="shared" si="5"/>
        <v>48968.38</v>
      </c>
      <c r="F19" s="30">
        <f t="shared" si="5"/>
        <v>382276.03</v>
      </c>
      <c r="G19" s="30">
        <f t="shared" si="5"/>
        <v>554898.92</v>
      </c>
      <c r="H19" s="30">
        <f t="shared" si="5"/>
        <v>113648.8</v>
      </c>
      <c r="I19" s="30">
        <f t="shared" si="5"/>
        <v>339895.98</v>
      </c>
      <c r="J19" s="30">
        <f t="shared" si="5"/>
        <v>357954.67</v>
      </c>
      <c r="K19" s="30">
        <f t="shared" si="5"/>
        <v>385795</v>
      </c>
      <c r="L19" s="30">
        <f t="shared" si="5"/>
        <v>375702.08</v>
      </c>
      <c r="M19" s="30">
        <f t="shared" si="5"/>
        <v>151515.96</v>
      </c>
      <c r="N19" s="30">
        <f t="shared" si="5"/>
        <v>114182.04</v>
      </c>
      <c r="O19" s="30">
        <f t="shared" si="4"/>
        <v>3856724.36</v>
      </c>
      <c r="W19" s="62"/>
    </row>
    <row r="20" spans="1:15" ht="18.75" customHeight="1">
      <c r="A20" s="26" t="s">
        <v>36</v>
      </c>
      <c r="B20" s="30">
        <v>32434.97</v>
      </c>
      <c r="C20" s="30">
        <v>24374.19</v>
      </c>
      <c r="D20" s="30">
        <v>10773.97</v>
      </c>
      <c r="E20" s="30">
        <v>5091.15</v>
      </c>
      <c r="F20" s="30">
        <v>14116</v>
      </c>
      <c r="G20" s="30">
        <v>20821.97</v>
      </c>
      <c r="H20" s="30">
        <v>4103.42</v>
      </c>
      <c r="I20" s="30">
        <v>14087.94</v>
      </c>
      <c r="J20" s="30">
        <v>21848.68</v>
      </c>
      <c r="K20" s="30">
        <v>32987.98</v>
      </c>
      <c r="L20" s="30">
        <v>30937.13</v>
      </c>
      <c r="M20" s="30">
        <v>10530.84</v>
      </c>
      <c r="N20" s="30">
        <v>6405.13</v>
      </c>
      <c r="O20" s="30">
        <f t="shared" si="4"/>
        <v>228513.37000000002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-305.56</v>
      </c>
      <c r="C23" s="30">
        <v>-525.91</v>
      </c>
      <c r="D23" s="30">
        <v>-2754.72</v>
      </c>
      <c r="E23" s="30">
        <v>-215.61</v>
      </c>
      <c r="F23" s="30">
        <v>-1012.31</v>
      </c>
      <c r="G23" s="30">
        <v>-1428.51</v>
      </c>
      <c r="H23" s="30">
        <v>-733.05</v>
      </c>
      <c r="I23" s="30">
        <v>-152.32</v>
      </c>
      <c r="J23" s="30">
        <v>-1235.04</v>
      </c>
      <c r="K23" s="30">
        <v>0</v>
      </c>
      <c r="L23" s="30">
        <v>0</v>
      </c>
      <c r="M23" s="30">
        <v>-68.35</v>
      </c>
      <c r="N23" s="30">
        <v>-131.3</v>
      </c>
      <c r="O23" s="30">
        <f t="shared" si="4"/>
        <v>-8562.679999999998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-43326.05</v>
      </c>
      <c r="C24" s="30">
        <v>-31762.56</v>
      </c>
      <c r="D24" s="30">
        <v>-27155.54</v>
      </c>
      <c r="E24" s="30">
        <v>-7952.49</v>
      </c>
      <c r="F24" s="30">
        <v>-29911.02</v>
      </c>
      <c r="G24" s="30">
        <v>-38627.43</v>
      </c>
      <c r="H24" s="30">
        <v>-7464.32</v>
      </c>
      <c r="I24" s="30">
        <v>-30071.79</v>
      </c>
      <c r="J24" s="30">
        <v>-30580.48</v>
      </c>
      <c r="K24" s="30">
        <v>-36465.64</v>
      </c>
      <c r="L24" s="30">
        <v>-34231.38</v>
      </c>
      <c r="M24" s="30">
        <v>-14850.39</v>
      </c>
      <c r="N24" s="30">
        <v>-10350.45</v>
      </c>
      <c r="O24" s="30">
        <f t="shared" si="4"/>
        <v>-342749.54000000004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35607.16</v>
      </c>
      <c r="C25" s="30">
        <v>34477.04</v>
      </c>
      <c r="D25" s="30">
        <v>12816.47</v>
      </c>
      <c r="E25" s="30">
        <v>6884.15</v>
      </c>
      <c r="F25" s="30">
        <v>14569.78</v>
      </c>
      <c r="G25" s="30">
        <v>15940.43</v>
      </c>
      <c r="H25" s="30">
        <v>0</v>
      </c>
      <c r="I25" s="30">
        <v>36634.42</v>
      </c>
      <c r="J25" s="30">
        <v>22061.64</v>
      </c>
      <c r="K25" s="30">
        <v>33850.57</v>
      </c>
      <c r="L25" s="30">
        <v>34494.26</v>
      </c>
      <c r="M25" s="30">
        <v>25701.02</v>
      </c>
      <c r="N25" s="30">
        <v>7257.13</v>
      </c>
      <c r="O25" s="30">
        <f t="shared" si="4"/>
        <v>280294.07000000007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-50234.8</v>
      </c>
      <c r="C27" s="30">
        <f>+C28+C30+C41+C42+C45-C46</f>
        <v>-42768</v>
      </c>
      <c r="D27" s="30">
        <f t="shared" si="6"/>
        <v>-35886.4</v>
      </c>
      <c r="E27" s="30">
        <f t="shared" si="6"/>
        <v>-5970.8</v>
      </c>
      <c r="F27" s="30">
        <f t="shared" si="6"/>
        <v>-24283.6</v>
      </c>
      <c r="G27" s="30">
        <f t="shared" si="6"/>
        <v>-40524</v>
      </c>
      <c r="H27" s="30">
        <f t="shared" si="6"/>
        <v>-8364.4</v>
      </c>
      <c r="I27" s="30">
        <f t="shared" si="6"/>
        <v>-44277.2</v>
      </c>
      <c r="J27" s="30">
        <f t="shared" si="6"/>
        <v>-36229.6</v>
      </c>
      <c r="K27" s="30">
        <f t="shared" si="6"/>
        <v>-34192.4</v>
      </c>
      <c r="L27" s="30">
        <f t="shared" si="6"/>
        <v>-27412</v>
      </c>
      <c r="M27" s="30">
        <f t="shared" si="6"/>
        <v>-12078</v>
      </c>
      <c r="N27" s="30">
        <f t="shared" si="6"/>
        <v>-12698.4</v>
      </c>
      <c r="O27" s="30">
        <f t="shared" si="6"/>
        <v>-374919.60000000003</v>
      </c>
    </row>
    <row r="28" spans="1:15" ht="18.75" customHeight="1">
      <c r="A28" s="26" t="s">
        <v>40</v>
      </c>
      <c r="B28" s="31">
        <f>+B29</f>
        <v>-50234.8</v>
      </c>
      <c r="C28" s="31">
        <f>+C29</f>
        <v>-42768</v>
      </c>
      <c r="D28" s="31">
        <f aca="true" t="shared" si="7" ref="D28:O28">+D29</f>
        <v>-35886.4</v>
      </c>
      <c r="E28" s="31">
        <f t="shared" si="7"/>
        <v>-5970.8</v>
      </c>
      <c r="F28" s="31">
        <f t="shared" si="7"/>
        <v>-24283.6</v>
      </c>
      <c r="G28" s="31">
        <f t="shared" si="7"/>
        <v>-40524</v>
      </c>
      <c r="H28" s="31">
        <f t="shared" si="7"/>
        <v>-8364.4</v>
      </c>
      <c r="I28" s="31">
        <f t="shared" si="7"/>
        <v>-44277.2</v>
      </c>
      <c r="J28" s="31">
        <f t="shared" si="7"/>
        <v>-36229.6</v>
      </c>
      <c r="K28" s="31">
        <f t="shared" si="7"/>
        <v>-34192.4</v>
      </c>
      <c r="L28" s="31">
        <f t="shared" si="7"/>
        <v>-27412</v>
      </c>
      <c r="M28" s="31">
        <f t="shared" si="7"/>
        <v>-12078</v>
      </c>
      <c r="N28" s="31">
        <f t="shared" si="7"/>
        <v>-12698.4</v>
      </c>
      <c r="O28" s="31">
        <f t="shared" si="7"/>
        <v>-374919.60000000003</v>
      </c>
    </row>
    <row r="29" spans="1:26" ht="18.75" customHeight="1">
      <c r="A29" s="27" t="s">
        <v>41</v>
      </c>
      <c r="B29" s="16">
        <f>ROUND((-B9)*$G$3,2)</f>
        <v>-50234.8</v>
      </c>
      <c r="C29" s="16">
        <f aca="true" t="shared" si="8" ref="C29:N29">ROUND((-C9)*$G$3,2)</f>
        <v>-42768</v>
      </c>
      <c r="D29" s="16">
        <f t="shared" si="8"/>
        <v>-35886.4</v>
      </c>
      <c r="E29" s="16">
        <f t="shared" si="8"/>
        <v>-5970.8</v>
      </c>
      <c r="F29" s="16">
        <f t="shared" si="8"/>
        <v>-24283.6</v>
      </c>
      <c r="G29" s="16">
        <f t="shared" si="8"/>
        <v>-40524</v>
      </c>
      <c r="H29" s="16">
        <f t="shared" si="8"/>
        <v>-8364.4</v>
      </c>
      <c r="I29" s="16">
        <f t="shared" si="8"/>
        <v>-44277.2</v>
      </c>
      <c r="J29" s="16">
        <f t="shared" si="8"/>
        <v>-36229.6</v>
      </c>
      <c r="K29" s="16">
        <f t="shared" si="8"/>
        <v>-34192.4</v>
      </c>
      <c r="L29" s="16">
        <f t="shared" si="8"/>
        <v>-27412</v>
      </c>
      <c r="M29" s="16">
        <f t="shared" si="8"/>
        <v>-12078</v>
      </c>
      <c r="N29" s="16">
        <f t="shared" si="8"/>
        <v>-12698.4</v>
      </c>
      <c r="O29" s="32">
        <f aca="true" t="shared" si="9" ref="O29:O46">SUM(B29:N29)</f>
        <v>-374919.60000000003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939308.4499999998</v>
      </c>
      <c r="C44" s="36">
        <f t="shared" si="11"/>
        <v>717916.1499999998</v>
      </c>
      <c r="D44" s="36">
        <f t="shared" si="11"/>
        <v>579314.6199999999</v>
      </c>
      <c r="E44" s="36">
        <f t="shared" si="11"/>
        <v>178319.66000000003</v>
      </c>
      <c r="F44" s="36">
        <f t="shared" si="11"/>
        <v>668981.5800000001</v>
      </c>
      <c r="G44" s="36">
        <f t="shared" si="11"/>
        <v>896499.4</v>
      </c>
      <c r="H44" s="36">
        <f t="shared" si="11"/>
        <v>188371.24000000002</v>
      </c>
      <c r="I44" s="36">
        <f t="shared" si="11"/>
        <v>691941.8600000001</v>
      </c>
      <c r="J44" s="36">
        <f t="shared" si="11"/>
        <v>676303.6</v>
      </c>
      <c r="K44" s="36">
        <f t="shared" si="11"/>
        <v>838863.71</v>
      </c>
      <c r="L44" s="36">
        <f t="shared" si="11"/>
        <v>789343.27</v>
      </c>
      <c r="M44" s="36">
        <f t="shared" si="11"/>
        <v>349871.21</v>
      </c>
      <c r="N44" s="36">
        <f t="shared" si="11"/>
        <v>227090.65</v>
      </c>
      <c r="O44" s="36">
        <f>SUM(B44:N44)</f>
        <v>7742125.399999999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69"/>
    </row>
    <row r="50" spans="1:17" ht="18.75" customHeight="1">
      <c r="A50" s="14" t="s">
        <v>58</v>
      </c>
      <c r="B50" s="51">
        <f aca="true" t="shared" si="12" ref="B50:O50">SUM(B51:B61)</f>
        <v>939308.4400000001</v>
      </c>
      <c r="C50" s="51">
        <f t="shared" si="12"/>
        <v>717916.1499999999</v>
      </c>
      <c r="D50" s="51">
        <f t="shared" si="12"/>
        <v>579314.63</v>
      </c>
      <c r="E50" s="51">
        <f t="shared" si="12"/>
        <v>178319.65</v>
      </c>
      <c r="F50" s="51">
        <f t="shared" si="12"/>
        <v>668981.58</v>
      </c>
      <c r="G50" s="51">
        <f t="shared" si="12"/>
        <v>896499.39</v>
      </c>
      <c r="H50" s="51">
        <f t="shared" si="12"/>
        <v>188371.23</v>
      </c>
      <c r="I50" s="51">
        <f t="shared" si="12"/>
        <v>691941.86</v>
      </c>
      <c r="J50" s="51">
        <f t="shared" si="12"/>
        <v>676303.59</v>
      </c>
      <c r="K50" s="51">
        <f t="shared" si="12"/>
        <v>838863.72</v>
      </c>
      <c r="L50" s="51">
        <f t="shared" si="12"/>
        <v>789343.27</v>
      </c>
      <c r="M50" s="51">
        <f t="shared" si="12"/>
        <v>349871.22</v>
      </c>
      <c r="N50" s="51">
        <f t="shared" si="12"/>
        <v>227090.66</v>
      </c>
      <c r="O50" s="36">
        <f t="shared" si="12"/>
        <v>7742125.39</v>
      </c>
      <c r="Q50"/>
    </row>
    <row r="51" spans="1:18" ht="18.75" customHeight="1">
      <c r="A51" s="26" t="s">
        <v>59</v>
      </c>
      <c r="B51" s="51">
        <v>758568.18</v>
      </c>
      <c r="C51" s="51">
        <v>526553.2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1285121.38</v>
      </c>
      <c r="P51"/>
      <c r="Q51"/>
      <c r="R51" s="43"/>
    </row>
    <row r="52" spans="1:16" ht="18.75" customHeight="1">
      <c r="A52" s="26" t="s">
        <v>60</v>
      </c>
      <c r="B52" s="51">
        <v>180740.26</v>
      </c>
      <c r="C52" s="51">
        <v>191362.95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372103.21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579314.63</v>
      </c>
      <c r="E53" s="52">
        <v>0</v>
      </c>
      <c r="F53" s="52">
        <v>0</v>
      </c>
      <c r="G53" s="52">
        <v>0</v>
      </c>
      <c r="H53" s="51">
        <v>188371.23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767685.86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178319.65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178319.65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668981.58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668981.58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896499.39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896499.39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691941.86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691941.86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676303.59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676303.59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838863.72</v>
      </c>
      <c r="L59" s="31">
        <v>789343.27</v>
      </c>
      <c r="M59" s="52">
        <v>0</v>
      </c>
      <c r="N59" s="52">
        <v>0</v>
      </c>
      <c r="O59" s="36">
        <f t="shared" si="13"/>
        <v>1628206.99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349871.22</v>
      </c>
      <c r="N60" s="52">
        <v>0</v>
      </c>
      <c r="O60" s="36">
        <f t="shared" si="13"/>
        <v>349871.22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227090.66</v>
      </c>
      <c r="O61" s="55">
        <f t="shared" si="13"/>
        <v>227090.66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68"/>
      <c r="C64" s="68"/>
      <c r="D64"/>
      <c r="E64"/>
      <c r="F64"/>
      <c r="G64"/>
      <c r="H64" s="58"/>
      <c r="I64" s="58"/>
      <c r="J64"/>
      <c r="K64"/>
      <c r="L64"/>
    </row>
    <row r="65" spans="2:12" ht="14.25">
      <c r="B65" s="68"/>
      <c r="C65" s="68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2020-07-09T20:44:07Z</dcterms:modified>
  <cp:category/>
  <cp:version/>
  <cp:contentType/>
  <cp:contentStatus/>
</cp:coreProperties>
</file>