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<sst xmlns="http://schemas.openxmlformats.org/spreadsheetml/2006/main" count="79" uniqueCount="76">
  <si>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</si>
  <si>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</si>
  <si>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</si>
  <si>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</si>
  <si>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</si>
  <si>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</si>
  <si>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</si>
  <si>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</si>
  <si>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</si>
  <si>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</si>
  <si>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</si>
  <si>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</si>
  <si>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</si>
  <si>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</si>
  <si>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</si>
  <si>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</si>
  <si>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</si>
  <si>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</si>
  <si>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</si>
  <si>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</si>
  <si>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</si>
  <si>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</si>
  <si>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</si>
  <si>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</si>
  <si>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</si>
  <si>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</si>
  <si>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</si>
  <si>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</si>
  <si>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</si>
  <si>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</si>
  <si>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</si>
  <si>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</si>
  <si>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</si>
  <si>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</si>
  <si>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</si>
  <si>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</si>
  <si>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</si>
  <si>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</si>
  <si>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</si>
  <si>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</si>
  <si>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</si>
  <si>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</si>
  <si>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</si>
  <si>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</si>
  <si>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</si>
  <si>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</si>
  <si>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</si>
  <si>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</si>
  <si>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</si>
  <si>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</si>
  <si>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</si>
  <si>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</si>
  <si>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</si>
  <si>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</si>
  <si>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</si>
  <si>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</si>
  <si>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</si>
  <si>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</si>
  <si>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</si>
  <si>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</si>
  <si>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</si>
  <si>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</si>
  <si>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</si>
  <si>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</si>
  <si>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</si>
  <si>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</si>
  <si>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</si>
  <si>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</si>
  <si>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</si>
  <si>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</si>
  <si>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</si>
  <si>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</si>
  <si>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</si>
  <si>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</si>
  <si>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</si>
  <si>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01/07/20 - VENCIMENTO 08/07/20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</si>
</sst>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232927</v>
      </c>
      <c r="C7" s="9">
        <f t="shared" si="0"/>
        <v>157256</v>
      </c>
      <c r="D7" s="9">
        <f t="shared" si="0"/>
        <v>182175</v>
      </c>
      <c r="E7" s="9">
        <f t="shared" si="0"/>
        <v>36580</v>
      </c>
      <c r="F7" s="9">
        <f t="shared" si="0"/>
        <v>128979</v>
      </c>
      <c r="G7" s="9">
        <f t="shared" si="0"/>
        <v>194492</v>
      </c>
      <c r="H7" s="9">
        <f t="shared" si="0"/>
        <v>32813</v>
      </c>
      <c r="I7" s="9">
        <f t="shared" si="0"/>
        <v>161354</v>
      </c>
      <c r="J7" s="9">
        <f t="shared" si="0"/>
        <v>143502</v>
      </c>
      <c r="K7" s="9">
        <f t="shared" si="0"/>
        <v>202487</v>
      </c>
      <c r="L7" s="9">
        <f t="shared" si="0"/>
        <v>161502</v>
      </c>
      <c r="M7" s="9">
        <f t="shared" si="0"/>
        <v>63454</v>
      </c>
      <c r="N7" s="9">
        <f t="shared" si="0"/>
        <v>44776</v>
      </c>
      <c r="O7" s="9">
        <f t="shared" si="0"/>
        <v>1742297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10719</v>
      </c>
      <c r="C8" s="11">
        <f t="shared" si="1"/>
        <v>9098</v>
      </c>
      <c r="D8" s="11">
        <f t="shared" si="1"/>
        <v>7373</v>
      </c>
      <c r="E8" s="11">
        <f t="shared" si="1"/>
        <v>1235</v>
      </c>
      <c r="F8" s="11">
        <f t="shared" si="1"/>
        <v>5262</v>
      </c>
      <c r="G8" s="11">
        <f t="shared" si="1"/>
        <v>8561</v>
      </c>
      <c r="H8" s="11">
        <f t="shared" si="1"/>
        <v>1732</v>
      </c>
      <c r="I8" s="11">
        <f t="shared" si="1"/>
        <v>9389</v>
      </c>
      <c r="J8" s="11">
        <f t="shared" si="1"/>
        <v>7449</v>
      </c>
      <c r="K8" s="11">
        <f t="shared" si="1"/>
        <v>6967</v>
      </c>
      <c r="L8" s="11">
        <f t="shared" si="1"/>
        <v>5998</v>
      </c>
      <c r="M8" s="11">
        <f t="shared" si="1"/>
        <v>2584</v>
      </c>
      <c r="N8" s="11">
        <f t="shared" si="1"/>
        <v>2550</v>
      </c>
      <c r="O8" s="11">
        <f t="shared" si="1"/>
        <v>78917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10719</v>
      </c>
      <c r="C9" s="11">
        <v>9098</v>
      </c>
      <c r="D9" s="11">
        <v>7373</v>
      </c>
      <c r="E9" s="11">
        <v>1235</v>
      </c>
      <c r="F9" s="11">
        <v>5262</v>
      </c>
      <c r="G9" s="11">
        <v>8561</v>
      </c>
      <c r="H9" s="11">
        <v>1724</v>
      </c>
      <c r="I9" s="11">
        <v>9389</v>
      </c>
      <c r="J9" s="11">
        <v>7449</v>
      </c>
      <c r="K9" s="11">
        <v>6965</v>
      </c>
      <c r="L9" s="11">
        <v>5998</v>
      </c>
      <c r="M9" s="11">
        <v>2582</v>
      </c>
      <c r="N9" s="11">
        <v>2550</v>
      </c>
      <c r="O9" s="11">
        <f>SUM(B9:N9)</f>
        <v>78905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222208</v>
      </c>
      <c r="C11" s="13">
        <v>148158</v>
      </c>
      <c r="D11" s="13">
        <v>174802</v>
      </c>
      <c r="E11" s="13">
        <v>35345</v>
      </c>
      <c r="F11" s="13">
        <v>123717</v>
      </c>
      <c r="G11" s="13">
        <v>185931</v>
      </c>
      <c r="H11" s="13">
        <v>31081</v>
      </c>
      <c r="I11" s="13">
        <v>151965</v>
      </c>
      <c r="J11" s="13">
        <v>136053</v>
      </c>
      <c r="K11" s="13">
        <v>195520</v>
      </c>
      <c r="L11" s="13">
        <v>155504</v>
      </c>
      <c r="M11" s="13">
        <v>60870</v>
      </c>
      <c r="N11" s="13">
        <v>42226</v>
      </c>
      <c r="O11" s="11">
        <f>SUM(B11:N11)</f>
        <v>1663380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1.926547167240547</v>
      </c>
      <c r="C15" s="19">
        <v>2.091002773961673</v>
      </c>
      <c r="D15" s="19">
        <v>1.738938903225128</v>
      </c>
      <c r="E15" s="19">
        <v>1.5056394448256</v>
      </c>
      <c r="F15" s="19">
        <v>2.34768507037342</v>
      </c>
      <c r="G15" s="19">
        <v>2.59548554134071</v>
      </c>
      <c r="H15" s="19">
        <v>2.432471641814901</v>
      </c>
      <c r="I15" s="19">
        <v>1.984948523943055</v>
      </c>
      <c r="J15" s="19">
        <v>2.203713594373181</v>
      </c>
      <c r="K15" s="19">
        <v>1.972773443039562</v>
      </c>
      <c r="L15" s="19">
        <v>2.043011302066319</v>
      </c>
      <c r="M15" s="19">
        <v>1.938962011654941</v>
      </c>
      <c r="N15" s="19">
        <v>2.06850472127849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1029010.4799999999</v>
      </c>
      <c r="C17" s="24">
        <f aca="true" t="shared" si="2" ref="C17:N17">C18+C19+C20+C21+C22+C23+C24+C25</f>
        <v>786382.5499999999</v>
      </c>
      <c r="D17" s="24">
        <f t="shared" si="2"/>
        <v>634669.96</v>
      </c>
      <c r="E17" s="24">
        <f t="shared" si="2"/>
        <v>194388.71</v>
      </c>
      <c r="F17" s="24">
        <f t="shared" si="2"/>
        <v>708809.19</v>
      </c>
      <c r="G17" s="24">
        <f t="shared" si="2"/>
        <v>971374.6300000001</v>
      </c>
      <c r="H17" s="24">
        <f t="shared" si="2"/>
        <v>201978.96999999997</v>
      </c>
      <c r="I17" s="24">
        <f t="shared" si="2"/>
        <v>753690.77</v>
      </c>
      <c r="J17" s="24">
        <f t="shared" si="2"/>
        <v>740768.02</v>
      </c>
      <c r="K17" s="24">
        <f t="shared" si="2"/>
        <v>901981.3799999999</v>
      </c>
      <c r="L17" s="24">
        <f t="shared" si="2"/>
        <v>851148.77</v>
      </c>
      <c r="M17" s="24">
        <f t="shared" si="2"/>
        <v>373724.19</v>
      </c>
      <c r="N17" s="24">
        <f t="shared" si="2"/>
        <v>244353.47999999998</v>
      </c>
      <c r="O17" s="24">
        <f>O18+O19+O20+O21+O22+O23+O24+O25</f>
        <v>8392281.100000001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520405.5</v>
      </c>
      <c r="C18" s="30">
        <f t="shared" si="3"/>
        <v>362868.22</v>
      </c>
      <c r="D18" s="30">
        <f t="shared" si="3"/>
        <v>368576.46</v>
      </c>
      <c r="E18" s="30">
        <f t="shared" si="3"/>
        <v>126607.04</v>
      </c>
      <c r="F18" s="30">
        <f t="shared" si="3"/>
        <v>302352.57</v>
      </c>
      <c r="G18" s="30">
        <f t="shared" si="3"/>
        <v>374805.53</v>
      </c>
      <c r="H18" s="30">
        <f t="shared" si="3"/>
        <v>84785.51</v>
      </c>
      <c r="I18" s="30">
        <f t="shared" si="3"/>
        <v>369371.58</v>
      </c>
      <c r="J18" s="30">
        <f t="shared" si="3"/>
        <v>330642.96</v>
      </c>
      <c r="K18" s="30">
        <f t="shared" si="3"/>
        <v>441300.17</v>
      </c>
      <c r="L18" s="30">
        <f t="shared" si="3"/>
        <v>400589.56</v>
      </c>
      <c r="M18" s="30">
        <f t="shared" si="3"/>
        <v>181827.44</v>
      </c>
      <c r="N18" s="30">
        <f t="shared" si="3"/>
        <v>115951.93</v>
      </c>
      <c r="O18" s="30">
        <f aca="true" t="shared" si="4" ref="O18:O25">SUM(B18:N18)</f>
        <v>3980084.47</v>
      </c>
    </row>
    <row r="19" spans="1:23" ht="18.75" customHeight="1">
      <c r="A19" s="26" t="s">
        <v>35</v>
      </c>
      <c r="B19" s="30">
        <f>IF(B15&lt;&gt;0,ROUND((B15-1)*B18,2),0)</f>
        <v>482180.24</v>
      </c>
      <c r="C19" s="30">
        <f aca="true" t="shared" si="5" ref="C19:N19">IF(C15&lt;&gt;0,ROUND((C15-1)*C18,2),0)</f>
        <v>395890.23</v>
      </c>
      <c r="D19" s="30">
        <f t="shared" si="5"/>
        <v>272355.49</v>
      </c>
      <c r="E19" s="30">
        <f t="shared" si="5"/>
        <v>64017.51</v>
      </c>
      <c r="F19" s="30">
        <f t="shared" si="5"/>
        <v>407476.04</v>
      </c>
      <c r="G19" s="30">
        <f t="shared" si="5"/>
        <v>597996.8</v>
      </c>
      <c r="H19" s="30">
        <f t="shared" si="5"/>
        <v>121452.84</v>
      </c>
      <c r="I19" s="30">
        <f t="shared" si="5"/>
        <v>363811.99</v>
      </c>
      <c r="J19" s="30">
        <f t="shared" si="5"/>
        <v>397999.43</v>
      </c>
      <c r="K19" s="30">
        <f t="shared" si="5"/>
        <v>429285.09</v>
      </c>
      <c r="L19" s="30">
        <f t="shared" si="5"/>
        <v>417819.44</v>
      </c>
      <c r="M19" s="30">
        <f t="shared" si="5"/>
        <v>170729.06</v>
      </c>
      <c r="N19" s="30">
        <f t="shared" si="5"/>
        <v>123895.18</v>
      </c>
      <c r="O19" s="30">
        <f t="shared" si="4"/>
        <v>4244909.34</v>
      </c>
      <c r="W19" s="62"/>
    </row>
    <row r="20" spans="1:15" ht="18.75" customHeight="1">
      <c r="A20" s="26" t="s">
        <v>36</v>
      </c>
      <c r="B20" s="30">
        <v>32445.71</v>
      </c>
      <c r="C20" s="30">
        <v>24721.05</v>
      </c>
      <c r="D20" s="30">
        <v>10856.67</v>
      </c>
      <c r="E20" s="30">
        <v>5036.41</v>
      </c>
      <c r="F20" s="30">
        <v>14067.75</v>
      </c>
      <c r="G20" s="30">
        <v>21286.85</v>
      </c>
      <c r="H20" s="30">
        <v>3950.96</v>
      </c>
      <c r="I20" s="30">
        <v>14144.71</v>
      </c>
      <c r="J20" s="30">
        <v>21861.65</v>
      </c>
      <c r="K20" s="30">
        <v>32687.33</v>
      </c>
      <c r="L20" s="30">
        <v>31153.03</v>
      </c>
      <c r="M20" s="30">
        <v>10384.87</v>
      </c>
      <c r="N20" s="30">
        <v>6405.13</v>
      </c>
      <c r="O20" s="30">
        <f t="shared" si="4"/>
        <v>229002.12000000002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-305.56</v>
      </c>
      <c r="C23" s="30">
        <v>-525.91</v>
      </c>
      <c r="D23" s="30">
        <v>-2984.28</v>
      </c>
      <c r="E23" s="30">
        <v>0</v>
      </c>
      <c r="F23" s="30">
        <v>-1479.53</v>
      </c>
      <c r="G23" s="30">
        <v>-1008.36</v>
      </c>
      <c r="H23" s="30">
        <v>-814.5</v>
      </c>
      <c r="I23" s="30">
        <v>-609.28</v>
      </c>
      <c r="J23" s="30">
        <v>-1080.66</v>
      </c>
      <c r="K23" s="30">
        <v>0</v>
      </c>
      <c r="L23" s="30">
        <v>0</v>
      </c>
      <c r="M23" s="30">
        <v>0</v>
      </c>
      <c r="N23" s="30">
        <v>-196.95</v>
      </c>
      <c r="O23" s="30">
        <f t="shared" si="4"/>
        <v>-9005.03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-43326.05</v>
      </c>
      <c r="C24" s="30">
        <v>-31762.56</v>
      </c>
      <c r="D24" s="30">
        <v>-26950.85</v>
      </c>
      <c r="E24" s="30">
        <v>-8156.4</v>
      </c>
      <c r="F24" s="30">
        <v>-29501.28</v>
      </c>
      <c r="G24" s="30">
        <v>-38970.48</v>
      </c>
      <c r="H24" s="30">
        <v>-7395.84</v>
      </c>
      <c r="I24" s="30">
        <v>-29662.65</v>
      </c>
      <c r="J24" s="30">
        <v>-30717</v>
      </c>
      <c r="K24" s="30">
        <v>-36465.64</v>
      </c>
      <c r="L24" s="30">
        <v>-34231.38</v>
      </c>
      <c r="M24" s="30">
        <v>-14918.2</v>
      </c>
      <c r="N24" s="30">
        <v>-10282.8</v>
      </c>
      <c r="O24" s="30">
        <f t="shared" si="4"/>
        <v>-342341.13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34962.92</v>
      </c>
      <c r="C25" s="30">
        <v>32543.8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277716.59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-47163.6</v>
      </c>
      <c r="C27" s="30">
        <f>+C28+C30+C41+C42+C45-C46</f>
        <v>-40031.2</v>
      </c>
      <c r="D27" s="30">
        <f t="shared" si="6"/>
        <v>-32441.2</v>
      </c>
      <c r="E27" s="30">
        <f t="shared" si="6"/>
        <v>-5434</v>
      </c>
      <c r="F27" s="30">
        <f t="shared" si="6"/>
        <v>-23152.8</v>
      </c>
      <c r="G27" s="30">
        <f t="shared" si="6"/>
        <v>-37668.4</v>
      </c>
      <c r="H27" s="30">
        <f t="shared" si="6"/>
        <v>-7585.6</v>
      </c>
      <c r="I27" s="30">
        <f t="shared" si="6"/>
        <v>-41311.6</v>
      </c>
      <c r="J27" s="30">
        <f t="shared" si="6"/>
        <v>-32775.6</v>
      </c>
      <c r="K27" s="30">
        <f t="shared" si="6"/>
        <v>-30646</v>
      </c>
      <c r="L27" s="30">
        <f t="shared" si="6"/>
        <v>-26391.2</v>
      </c>
      <c r="M27" s="30">
        <f t="shared" si="6"/>
        <v>-11360.8</v>
      </c>
      <c r="N27" s="30">
        <f t="shared" si="6"/>
        <v>-11220</v>
      </c>
      <c r="O27" s="30">
        <f t="shared" si="6"/>
        <v>-347182</v>
      </c>
    </row>
    <row r="28" spans="1:15" ht="18.75" customHeight="1">
      <c r="A28" s="26" t="s">
        <v>40</v>
      </c>
      <c r="B28" s="31">
        <f>+B29</f>
        <v>-47163.6</v>
      </c>
      <c r="C28" s="31">
        <f>+C29</f>
        <v>-40031.2</v>
      </c>
      <c r="D28" s="31">
        <f aca="true" t="shared" si="7" ref="D28:O28">+D29</f>
        <v>-32441.2</v>
      </c>
      <c r="E28" s="31">
        <f t="shared" si="7"/>
        <v>-5434</v>
      </c>
      <c r="F28" s="31">
        <f t="shared" si="7"/>
        <v>-23152.8</v>
      </c>
      <c r="G28" s="31">
        <f t="shared" si="7"/>
        <v>-37668.4</v>
      </c>
      <c r="H28" s="31">
        <f t="shared" si="7"/>
        <v>-7585.6</v>
      </c>
      <c r="I28" s="31">
        <f t="shared" si="7"/>
        <v>-41311.6</v>
      </c>
      <c r="J28" s="31">
        <f t="shared" si="7"/>
        <v>-32775.6</v>
      </c>
      <c r="K28" s="31">
        <f t="shared" si="7"/>
        <v>-30646</v>
      </c>
      <c r="L28" s="31">
        <f t="shared" si="7"/>
        <v>-26391.2</v>
      </c>
      <c r="M28" s="31">
        <f t="shared" si="7"/>
        <v>-11360.8</v>
      </c>
      <c r="N28" s="31">
        <f t="shared" si="7"/>
        <v>-11220</v>
      </c>
      <c r="O28" s="31">
        <f t="shared" si="7"/>
        <v>-347182</v>
      </c>
    </row>
    <row r="29" spans="1:26" ht="18.75" customHeight="1">
      <c r="A29" s="27" t="s">
        <v>41</v>
      </c>
      <c r="B29" s="16">
        <f>ROUND((-B9)*$G$3,2)</f>
        <v>-47163.6</v>
      </c>
      <c r="C29" s="16">
        <f aca="true" t="shared" si="8" ref="C29:N29">ROUND((-C9)*$G$3,2)</f>
        <v>-40031.2</v>
      </c>
      <c r="D29" s="16">
        <f t="shared" si="8"/>
        <v>-32441.2</v>
      </c>
      <c r="E29" s="16">
        <f t="shared" si="8"/>
        <v>-5434</v>
      </c>
      <c r="F29" s="16">
        <f t="shared" si="8"/>
        <v>-23152.8</v>
      </c>
      <c r="G29" s="16">
        <f t="shared" si="8"/>
        <v>-37668.4</v>
      </c>
      <c r="H29" s="16">
        <f t="shared" si="8"/>
        <v>-7585.6</v>
      </c>
      <c r="I29" s="16">
        <f t="shared" si="8"/>
        <v>-41311.6</v>
      </c>
      <c r="J29" s="16">
        <f t="shared" si="8"/>
        <v>-32775.6</v>
      </c>
      <c r="K29" s="16">
        <f t="shared" si="8"/>
        <v>-30646</v>
      </c>
      <c r="L29" s="16">
        <f t="shared" si="8"/>
        <v>-26391.2</v>
      </c>
      <c r="M29" s="16">
        <f t="shared" si="8"/>
        <v>-11360.8</v>
      </c>
      <c r="N29" s="16">
        <f t="shared" si="8"/>
        <v>-11220</v>
      </c>
      <c r="O29" s="32">
        <f aca="true" t="shared" si="9" ref="O29:O46">SUM(B29:N29)</f>
        <v>-347182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981846.8799999999</v>
      </c>
      <c r="C44" s="36">
        <f t="shared" si="11"/>
        <v>746351.35</v>
      </c>
      <c r="D44" s="36">
        <f t="shared" si="11"/>
        <v>602228.76</v>
      </c>
      <c r="E44" s="36">
        <f t="shared" si="11"/>
        <v>188954.71</v>
      </c>
      <c r="F44" s="36">
        <f t="shared" si="11"/>
        <v>685656.3899999999</v>
      </c>
      <c r="G44" s="36">
        <f t="shared" si="11"/>
        <v>933706.2300000001</v>
      </c>
      <c r="H44" s="36">
        <f t="shared" si="11"/>
        <v>194393.36999999997</v>
      </c>
      <c r="I44" s="36">
        <f t="shared" si="11"/>
        <v>712379.17</v>
      </c>
      <c r="J44" s="36">
        <f t="shared" si="11"/>
        <v>707992.42</v>
      </c>
      <c r="K44" s="36">
        <f t="shared" si="11"/>
        <v>871335.3799999999</v>
      </c>
      <c r="L44" s="36">
        <f t="shared" si="11"/>
        <v>824757.5700000001</v>
      </c>
      <c r="M44" s="36">
        <f t="shared" si="11"/>
        <v>362363.39</v>
      </c>
      <c r="N44" s="36">
        <f t="shared" si="11"/>
        <v>233133.47999999998</v>
      </c>
      <c r="O44" s="36">
        <f>SUM(B44:N44)</f>
        <v>8045099.1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981846.8900000001</v>
      </c>
      <c r="C50" s="51">
        <f t="shared" si="12"/>
        <v>746351.35</v>
      </c>
      <c r="D50" s="51">
        <f t="shared" si="12"/>
        <v>602228.76</v>
      </c>
      <c r="E50" s="51">
        <f t="shared" si="12"/>
        <v>188954.71</v>
      </c>
      <c r="F50" s="51">
        <f t="shared" si="12"/>
        <v>685656.4</v>
      </c>
      <c r="G50" s="51">
        <f t="shared" si="12"/>
        <v>933706.24</v>
      </c>
      <c r="H50" s="51">
        <f t="shared" si="12"/>
        <v>194393.37</v>
      </c>
      <c r="I50" s="51">
        <f t="shared" si="12"/>
        <v>712379.17</v>
      </c>
      <c r="J50" s="51">
        <f t="shared" si="12"/>
        <v>707992.41</v>
      </c>
      <c r="K50" s="51">
        <f t="shared" si="12"/>
        <v>871335.37</v>
      </c>
      <c r="L50" s="51">
        <f t="shared" si="12"/>
        <v>824757.57</v>
      </c>
      <c r="M50" s="51">
        <f t="shared" si="12"/>
        <v>362363.38</v>
      </c>
      <c r="N50" s="51">
        <f t="shared" si="12"/>
        <v>233133.48</v>
      </c>
      <c r="O50" s="36">
        <f t="shared" si="12"/>
        <v>8045099.100000001</v>
      </c>
      <c r="Q50"/>
    </row>
    <row r="51" spans="1:18" ht="18.75" customHeight="1">
      <c r="A51" s="26" t="s">
        <v>59</v>
      </c>
      <c r="B51" s="51">
        <v>792470.1000000001</v>
      </c>
      <c r="C51" s="51">
        <v>546485.24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1338955.34</v>
      </c>
      <c r="P51"/>
      <c r="Q51"/>
      <c r="R51" s="43"/>
    </row>
    <row r="52" spans="1:16" ht="18.75" customHeight="1">
      <c r="A52" s="26" t="s">
        <v>60</v>
      </c>
      <c r="B52" s="51">
        <v>189376.79</v>
      </c>
      <c r="C52" s="51">
        <v>199866.11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389242.9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602228.76</v>
      </c>
      <c r="E53" s="52">
        <v>0</v>
      </c>
      <c r="F53" s="52">
        <v>0</v>
      </c>
      <c r="G53" s="52">
        <v>0</v>
      </c>
      <c r="H53" s="51">
        <v>194393.37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796622.13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188954.71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188954.71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685656.4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685656.4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933706.24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933706.24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712379.17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712379.17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707992.41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707992.41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871335.37</v>
      </c>
      <c r="L59" s="31">
        <v>824757.57</v>
      </c>
      <c r="M59" s="52">
        <v>0</v>
      </c>
      <c r="N59" s="52">
        <v>0</v>
      </c>
      <c r="O59" s="36">
        <f t="shared" si="13"/>
        <v>1696092.94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362363.38</v>
      </c>
      <c r="N60" s="52">
        <v>0</v>
      </c>
      <c r="O60" s="36">
        <f t="shared" si="13"/>
        <v>362363.38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233133.48</v>
      </c>
      <c r="O61" s="55">
        <f t="shared" si="13"/>
        <v>233133.48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2020-07-07T16:47:24Z</dcterms:modified>
  <cp:category/>
  <cp:version/>
  <cp:contentType/>
  <cp:contentStatus/>
</cp:coreProperties>
</file>