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<sst xmlns="http://schemas.openxmlformats.org/spreadsheetml/2006/main" count="77" uniqueCount="74">
  <si>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</si>
  <si>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</si>
  <si>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</si>
  <si>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</si>
  <si>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</si>
  <si>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</si>
  <si>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</si>
  <si>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</si>
  <si>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</si>
  <si>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</si>
  <si>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</si>
  <si>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</si>
  <si>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</si>
  <si>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</si>
  <si>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</si>
  <si>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</si>
  <si>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</si>
  <si>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</si>
  <si>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</si>
  <si>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</si>
  <si>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</si>
  <si>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</si>
  <si>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</si>
  <si>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</si>
  <si>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</si>
  <si>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</si>
  <si>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</si>
  <si>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</si>
  <si>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</si>
  <si>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</si>
  <si>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</si>
  <si>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</si>
  <si>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</si>
  <si>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</si>
  <si>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</si>
  <si>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</si>
  <si>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</si>
  <si>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</si>
  <si>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</si>
  <si>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</si>
  <si>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</si>
  <si>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</si>
  <si>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</si>
  <si>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</si>
  <si>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</si>
  <si>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</si>
  <si>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</si>
  <si>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</si>
  <si>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</si>
  <si>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</si>
  <si>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</si>
  <si>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</si>
  <si>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</si>
  <si>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</si>
  <si>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</si>
  <si>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</si>
  <si>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</si>
  <si>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</si>
  <si>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</si>
  <si>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</si>
  <si>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</si>
  <si>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</si>
  <si>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</si>
  <si>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</si>
  <si>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</si>
  <si>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</si>
  <si>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</si>
  <si>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</si>
  <si>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</si>
  <si>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</si>
  <si>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</si>
  <si>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</si>
  <si>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</si>
  <si>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31/01/20 - VENCIMENTO 07/02/20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</si>
</sst>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418164</v>
      </c>
      <c r="C7" s="9">
        <f t="shared" si="0"/>
        <v>304458</v>
      </c>
      <c r="D7" s="9">
        <f t="shared" si="0"/>
        <v>301929</v>
      </c>
      <c r="E7" s="9">
        <f t="shared" si="0"/>
        <v>65739</v>
      </c>
      <c r="F7" s="9">
        <f t="shared" si="0"/>
        <v>273912</v>
      </c>
      <c r="G7" s="9">
        <f t="shared" si="0"/>
        <v>448125</v>
      </c>
      <c r="H7" s="9">
        <f t="shared" si="0"/>
        <v>55953</v>
      </c>
      <c r="I7" s="9">
        <f t="shared" si="0"/>
        <v>296683</v>
      </c>
      <c r="J7" s="9">
        <f t="shared" si="0"/>
        <v>270878</v>
      </c>
      <c r="K7" s="9">
        <f t="shared" si="0"/>
        <v>393551</v>
      </c>
      <c r="L7" s="9">
        <f t="shared" si="0"/>
        <v>314784</v>
      </c>
      <c r="M7" s="9">
        <f t="shared" si="0"/>
        <v>130085</v>
      </c>
      <c r="N7" s="9">
        <f t="shared" si="0"/>
        <v>89564</v>
      </c>
      <c r="O7" s="9">
        <f t="shared" si="0"/>
        <v>3363825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19598</v>
      </c>
      <c r="C8" s="11">
        <f t="shared" si="1"/>
        <v>19680</v>
      </c>
      <c r="D8" s="11">
        <f t="shared" si="1"/>
        <v>13078</v>
      </c>
      <c r="E8" s="11">
        <f t="shared" si="1"/>
        <v>2975</v>
      </c>
      <c r="F8" s="11">
        <f t="shared" si="1"/>
        <v>11778</v>
      </c>
      <c r="G8" s="11">
        <f t="shared" si="1"/>
        <v>22253</v>
      </c>
      <c r="H8" s="11">
        <f t="shared" si="1"/>
        <v>3232</v>
      </c>
      <c r="I8" s="11">
        <f t="shared" si="1"/>
        <v>18825</v>
      </c>
      <c r="J8" s="11">
        <f t="shared" si="1"/>
        <v>16014</v>
      </c>
      <c r="K8" s="11">
        <f t="shared" si="1"/>
        <v>14286</v>
      </c>
      <c r="L8" s="11">
        <f t="shared" si="1"/>
        <v>12713</v>
      </c>
      <c r="M8" s="11">
        <f t="shared" si="1"/>
        <v>7439</v>
      </c>
      <c r="N8" s="11">
        <f t="shared" si="1"/>
        <v>6304</v>
      </c>
      <c r="O8" s="11">
        <f t="shared" si="1"/>
        <v>168175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19598</v>
      </c>
      <c r="C9" s="11">
        <v>19680</v>
      </c>
      <c r="D9" s="11">
        <v>13078</v>
      </c>
      <c r="E9" s="11">
        <v>2975</v>
      </c>
      <c r="F9" s="11">
        <v>11778</v>
      </c>
      <c r="G9" s="11">
        <v>22253</v>
      </c>
      <c r="H9" s="11">
        <v>3226</v>
      </c>
      <c r="I9" s="11">
        <v>18819</v>
      </c>
      <c r="J9" s="11">
        <v>16014</v>
      </c>
      <c r="K9" s="11">
        <v>14272</v>
      </c>
      <c r="L9" s="11">
        <v>12713</v>
      </c>
      <c r="M9" s="11">
        <v>7432</v>
      </c>
      <c r="N9" s="11">
        <v>6304</v>
      </c>
      <c r="O9" s="11">
        <f>SUM(B9:N9)</f>
        <v>168142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6</v>
      </c>
      <c r="I10" s="13">
        <v>6</v>
      </c>
      <c r="J10" s="13">
        <v>0</v>
      </c>
      <c r="K10" s="13">
        <v>14</v>
      </c>
      <c r="L10" s="13">
        <v>0</v>
      </c>
      <c r="M10" s="13">
        <v>7</v>
      </c>
      <c r="N10" s="13">
        <v>0</v>
      </c>
      <c r="O10" s="11">
        <f>SUM(B10:N10)</f>
        <v>33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398566</v>
      </c>
      <c r="C11" s="13">
        <v>284778</v>
      </c>
      <c r="D11" s="13">
        <v>288851</v>
      </c>
      <c r="E11" s="13">
        <v>62764</v>
      </c>
      <c r="F11" s="13">
        <v>262134</v>
      </c>
      <c r="G11" s="13">
        <v>425872</v>
      </c>
      <c r="H11" s="13">
        <v>52721</v>
      </c>
      <c r="I11" s="13">
        <v>277858</v>
      </c>
      <c r="J11" s="13">
        <v>254864</v>
      </c>
      <c r="K11" s="13">
        <v>379265</v>
      </c>
      <c r="L11" s="13">
        <v>302071</v>
      </c>
      <c r="M11" s="13">
        <v>122646</v>
      </c>
      <c r="N11" s="13">
        <v>83260</v>
      </c>
      <c r="O11" s="11">
        <f>SUM(B11:N11)</f>
        <v>3195650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1.023003473860375</v>
      </c>
      <c r="C15" s="19">
        <v>1.0422960523944</v>
      </c>
      <c r="D15" s="19">
        <v>0.968943048822033</v>
      </c>
      <c r="E15" s="19">
        <v>0.926217944885135</v>
      </c>
      <c r="F15" s="19">
        <v>1.024907557207969</v>
      </c>
      <c r="G15" s="19">
        <v>1.044245227775584</v>
      </c>
      <c r="H15" s="19">
        <v>1.178593334953167</v>
      </c>
      <c r="I15" s="19">
        <v>0.978206355590132</v>
      </c>
      <c r="J15" s="19">
        <v>1.045686235090897</v>
      </c>
      <c r="K15" s="19">
        <v>0.987099383048068</v>
      </c>
      <c r="L15" s="19">
        <v>0.992217733418581</v>
      </c>
      <c r="M15" s="19">
        <v>1.098708966650727</v>
      </c>
      <c r="N15" s="19">
        <v>0.95826018850533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1016337.5700000001</v>
      </c>
      <c r="C17" s="24">
        <f aca="true" t="shared" si="2" ref="C17:O17">C18+C19+C20+C21+C22+C23</f>
        <v>789266.4900000001</v>
      </c>
      <c r="D17" s="24">
        <f t="shared" si="2"/>
        <v>601710.4999999999</v>
      </c>
      <c r="E17" s="24">
        <f t="shared" si="2"/>
        <v>216463.06999999998</v>
      </c>
      <c r="F17" s="24">
        <f t="shared" si="2"/>
        <v>682507.86</v>
      </c>
      <c r="G17" s="24">
        <f t="shared" si="2"/>
        <v>924965.97</v>
      </c>
      <c r="H17" s="24">
        <f t="shared" si="2"/>
        <v>169243.34</v>
      </c>
      <c r="I17" s="24">
        <f t="shared" si="2"/>
        <v>716794.93</v>
      </c>
      <c r="J17" s="24">
        <f t="shared" si="2"/>
        <v>686382.52</v>
      </c>
      <c r="K17" s="24">
        <f t="shared" si="2"/>
        <v>903399.6900000001</v>
      </c>
      <c r="L17" s="24">
        <f t="shared" si="2"/>
        <v>822968.88</v>
      </c>
      <c r="M17" s="24">
        <f t="shared" si="2"/>
        <v>448314.63</v>
      </c>
      <c r="N17" s="24">
        <f t="shared" si="2"/>
        <v>237205.80999999997</v>
      </c>
      <c r="O17" s="24">
        <f t="shared" si="2"/>
        <v>8215561.26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934262.01</v>
      </c>
      <c r="C18" s="22">
        <f t="shared" si="3"/>
        <v>702536.84</v>
      </c>
      <c r="D18" s="22">
        <f t="shared" si="3"/>
        <v>610862.75</v>
      </c>
      <c r="E18" s="22">
        <f t="shared" si="3"/>
        <v>227529.25</v>
      </c>
      <c r="F18" s="22">
        <f t="shared" si="3"/>
        <v>642104.51</v>
      </c>
      <c r="G18" s="22">
        <f t="shared" si="3"/>
        <v>863581.69</v>
      </c>
      <c r="H18" s="22">
        <f t="shared" si="3"/>
        <v>144576.96</v>
      </c>
      <c r="I18" s="22">
        <f t="shared" si="3"/>
        <v>679166.72</v>
      </c>
      <c r="J18" s="22">
        <f t="shared" si="3"/>
        <v>624130</v>
      </c>
      <c r="K18" s="22">
        <f t="shared" si="3"/>
        <v>857705.05</v>
      </c>
      <c r="L18" s="22">
        <f t="shared" si="3"/>
        <v>780790.23</v>
      </c>
      <c r="M18" s="22">
        <f t="shared" si="3"/>
        <v>372758.57</v>
      </c>
      <c r="N18" s="22">
        <f t="shared" si="3"/>
        <v>231934.93</v>
      </c>
      <c r="O18" s="27">
        <f aca="true" t="shared" si="4" ref="O18:O23">SUM(B18:N18)</f>
        <v>7671939.51</v>
      </c>
    </row>
    <row r="19" spans="1:23" ht="18.75" customHeight="1">
      <c r="A19" s="26" t="s">
        <v>36</v>
      </c>
      <c r="B19" s="16">
        <f>IF(B15&lt;&gt;0,ROUND((B15-1)*B18,2),0)</f>
        <v>21491.27</v>
      </c>
      <c r="C19" s="22">
        <f aca="true" t="shared" si="5" ref="C19:N19">IF(C15&lt;&gt;0,ROUND((C15-1)*C18,2),0)</f>
        <v>29714.53</v>
      </c>
      <c r="D19" s="22">
        <f t="shared" si="5"/>
        <v>-18971.53</v>
      </c>
      <c r="E19" s="22">
        <f t="shared" si="5"/>
        <v>-16787.58</v>
      </c>
      <c r="F19" s="22">
        <f t="shared" si="5"/>
        <v>15993.25</v>
      </c>
      <c r="G19" s="22">
        <f t="shared" si="5"/>
        <v>38209.37</v>
      </c>
      <c r="H19" s="22">
        <f t="shared" si="5"/>
        <v>25820.48</v>
      </c>
      <c r="I19" s="22">
        <f t="shared" si="5"/>
        <v>-14801.52</v>
      </c>
      <c r="J19" s="22">
        <f t="shared" si="5"/>
        <v>28514.15</v>
      </c>
      <c r="K19" s="22">
        <f t="shared" si="5"/>
        <v>-11064.92</v>
      </c>
      <c r="L19" s="22">
        <f t="shared" si="5"/>
        <v>-6076.32</v>
      </c>
      <c r="M19" s="22">
        <f t="shared" si="5"/>
        <v>36794.61</v>
      </c>
      <c r="N19" s="22">
        <f t="shared" si="5"/>
        <v>-9680.92</v>
      </c>
      <c r="O19" s="27">
        <f t="shared" si="4"/>
        <v>119154.87</v>
      </c>
      <c r="W19" s="63"/>
    </row>
    <row r="20" spans="1:15" ht="18.75" customHeight="1">
      <c r="A20" s="26" t="s">
        <v>37</v>
      </c>
      <c r="B20" s="22">
        <v>34082.81</v>
      </c>
      <c r="C20" s="22">
        <v>25982.67</v>
      </c>
      <c r="D20" s="22">
        <v>11150.83</v>
      </c>
      <c r="E20" s="22">
        <v>4421.77</v>
      </c>
      <c r="F20" s="22">
        <v>14179.26</v>
      </c>
      <c r="G20" s="22">
        <v>20723.43</v>
      </c>
      <c r="H20" s="22">
        <v>4637</v>
      </c>
      <c r="I20" s="22">
        <v>15795.31</v>
      </c>
      <c r="J20" s="22">
        <v>17799.04</v>
      </c>
      <c r="K20" s="22">
        <v>31797.74</v>
      </c>
      <c r="L20" s="22">
        <v>26211.13</v>
      </c>
      <c r="M20" s="22">
        <v>12708.19</v>
      </c>
      <c r="N20" s="22">
        <v>6261.19</v>
      </c>
      <c r="O20" s="27">
        <f t="shared" si="4"/>
        <v>225750.37</v>
      </c>
    </row>
    <row r="21" spans="1:15" ht="18.75" customHeight="1">
      <c r="A21" s="26" t="s">
        <v>38</v>
      </c>
      <c r="B21" s="22">
        <v>1323.77</v>
      </c>
      <c r="C21" s="22">
        <v>1323.77</v>
      </c>
      <c r="D21" s="22">
        <v>0</v>
      </c>
      <c r="E21" s="22">
        <v>0</v>
      </c>
      <c r="F21" s="22">
        <v>1323.77</v>
      </c>
      <c r="G21" s="22">
        <v>1323.77</v>
      </c>
      <c r="H21" s="22">
        <v>0</v>
      </c>
      <c r="I21" s="22">
        <v>0</v>
      </c>
      <c r="J21" s="22">
        <v>0</v>
      </c>
      <c r="K21" s="22">
        <v>1323.77</v>
      </c>
      <c r="L21" s="22">
        <v>1323.77</v>
      </c>
      <c r="M21" s="22">
        <v>0</v>
      </c>
      <c r="N21" s="22">
        <v>1323.77</v>
      </c>
      <c r="O21" s="27">
        <f t="shared" si="4"/>
        <v>9266.390000000001</v>
      </c>
    </row>
    <row r="22" spans="1:15" ht="18.75" customHeight="1">
      <c r="A22" s="26" t="s">
        <v>39</v>
      </c>
      <c r="B22" s="22">
        <v>-4320</v>
      </c>
      <c r="C22" s="22">
        <v>0</v>
      </c>
      <c r="D22" s="22">
        <v>-14256</v>
      </c>
      <c r="E22" s="22">
        <v>-3744</v>
      </c>
      <c r="F22" s="22">
        <v>-5184</v>
      </c>
      <c r="G22" s="22">
        <v>-3888</v>
      </c>
      <c r="H22" s="22">
        <v>-5791.1</v>
      </c>
      <c r="I22" s="22">
        <v>0</v>
      </c>
      <c r="J22" s="22">
        <v>-6336</v>
      </c>
      <c r="K22" s="22">
        <v>-4376.26</v>
      </c>
      <c r="L22" s="22">
        <v>-5440.65</v>
      </c>
      <c r="M22" s="22">
        <v>0</v>
      </c>
      <c r="N22" s="22">
        <v>0</v>
      </c>
      <c r="O22" s="27">
        <f t="shared" si="4"/>
        <v>-53336.01</v>
      </c>
    </row>
    <row r="23" spans="1:26" ht="18.75" customHeight="1">
      <c r="A23" s="26" t="s">
        <v>40</v>
      </c>
      <c r="B23" s="22">
        <v>29497.71</v>
      </c>
      <c r="C23" s="22">
        <v>29708.68</v>
      </c>
      <c r="D23" s="22">
        <v>12924.45</v>
      </c>
      <c r="E23" s="22">
        <v>5043.63</v>
      </c>
      <c r="F23" s="22">
        <v>14091.07</v>
      </c>
      <c r="G23" s="22">
        <v>5015.71</v>
      </c>
      <c r="H23" s="22">
        <v>0</v>
      </c>
      <c r="I23" s="22">
        <v>36634.42</v>
      </c>
      <c r="J23" s="22">
        <v>22275.33</v>
      </c>
      <c r="K23" s="22">
        <v>28014.31</v>
      </c>
      <c r="L23" s="22">
        <v>26160.72</v>
      </c>
      <c r="M23" s="22">
        <v>26053.26</v>
      </c>
      <c r="N23" s="22">
        <v>7366.84</v>
      </c>
      <c r="O23" s="27">
        <f t="shared" si="4"/>
        <v>242786.13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-86231.2</v>
      </c>
      <c r="C25" s="31">
        <f>+C26+C28+C39+C40+C43-C44</f>
        <v>-86592</v>
      </c>
      <c r="D25" s="31">
        <f t="shared" si="6"/>
        <v>-588786.0499999999</v>
      </c>
      <c r="E25" s="31">
        <f t="shared" si="6"/>
        <v>-13090</v>
      </c>
      <c r="F25" s="31">
        <f t="shared" si="6"/>
        <v>-662306.01</v>
      </c>
      <c r="G25" s="31">
        <f t="shared" si="6"/>
        <v>-110492.64</v>
      </c>
      <c r="H25" s="31">
        <f t="shared" si="6"/>
        <v>-167656.57</v>
      </c>
      <c r="I25" s="31">
        <f t="shared" si="6"/>
        <v>-102865.47</v>
      </c>
      <c r="J25" s="31">
        <f t="shared" si="6"/>
        <v>-80545.31</v>
      </c>
      <c r="K25" s="31">
        <f t="shared" si="6"/>
        <v>-62796.8</v>
      </c>
      <c r="L25" s="31">
        <f t="shared" si="6"/>
        <v>-55937.2</v>
      </c>
      <c r="M25" s="31">
        <f t="shared" si="6"/>
        <v>-45038.55</v>
      </c>
      <c r="N25" s="31">
        <f t="shared" si="6"/>
        <v>-34084.84</v>
      </c>
      <c r="O25" s="31">
        <f t="shared" si="6"/>
        <v>-2096422.6400000001</v>
      </c>
    </row>
    <row r="26" spans="1:15" ht="18.75" customHeight="1">
      <c r="A26" s="26" t="s">
        <v>42</v>
      </c>
      <c r="B26" s="32">
        <f>+B27</f>
        <v>-86231.2</v>
      </c>
      <c r="C26" s="32">
        <f>+C27</f>
        <v>-86592</v>
      </c>
      <c r="D26" s="32">
        <f aca="true" t="shared" si="7" ref="D26:O26">+D27</f>
        <v>-57543.2</v>
      </c>
      <c r="E26" s="32">
        <f t="shared" si="7"/>
        <v>-13090</v>
      </c>
      <c r="F26" s="32">
        <f t="shared" si="7"/>
        <v>-51823.2</v>
      </c>
      <c r="G26" s="32">
        <f t="shared" si="7"/>
        <v>-97913.2</v>
      </c>
      <c r="H26" s="32">
        <f t="shared" si="7"/>
        <v>-14194.4</v>
      </c>
      <c r="I26" s="32">
        <f t="shared" si="7"/>
        <v>-82803.6</v>
      </c>
      <c r="J26" s="32">
        <f t="shared" si="7"/>
        <v>-70461.6</v>
      </c>
      <c r="K26" s="32">
        <f t="shared" si="7"/>
        <v>-62796.8</v>
      </c>
      <c r="L26" s="32">
        <f t="shared" si="7"/>
        <v>-55937.2</v>
      </c>
      <c r="M26" s="32">
        <f t="shared" si="7"/>
        <v>-32700.8</v>
      </c>
      <c r="N26" s="32">
        <f t="shared" si="7"/>
        <v>-27737.6</v>
      </c>
      <c r="O26" s="32">
        <f t="shared" si="7"/>
        <v>-739824.8</v>
      </c>
    </row>
    <row r="27" spans="1:26" ht="18.75" customHeight="1">
      <c r="A27" s="28" t="s">
        <v>43</v>
      </c>
      <c r="B27" s="16">
        <f>ROUND((-B9)*$G$3,2)</f>
        <v>-86231.2</v>
      </c>
      <c r="C27" s="16">
        <f aca="true" t="shared" si="8" ref="C27:N27">ROUND((-C9)*$G$3,2)</f>
        <v>-86592</v>
      </c>
      <c r="D27" s="16">
        <f t="shared" si="8"/>
        <v>-57543.2</v>
      </c>
      <c r="E27" s="16">
        <f t="shared" si="8"/>
        <v>-13090</v>
      </c>
      <c r="F27" s="16">
        <f t="shared" si="8"/>
        <v>-51823.2</v>
      </c>
      <c r="G27" s="16">
        <f t="shared" si="8"/>
        <v>-97913.2</v>
      </c>
      <c r="H27" s="16">
        <f t="shared" si="8"/>
        <v>-14194.4</v>
      </c>
      <c r="I27" s="16">
        <f t="shared" si="8"/>
        <v>-82803.6</v>
      </c>
      <c r="J27" s="16">
        <f t="shared" si="8"/>
        <v>-70461.6</v>
      </c>
      <c r="K27" s="16">
        <f t="shared" si="8"/>
        <v>-62796.8</v>
      </c>
      <c r="L27" s="16">
        <f t="shared" si="8"/>
        <v>-55937.2</v>
      </c>
      <c r="M27" s="16">
        <f t="shared" si="8"/>
        <v>-32700.8</v>
      </c>
      <c r="N27" s="16">
        <f t="shared" si="8"/>
        <v>-27737.6</v>
      </c>
      <c r="O27" s="33">
        <f aca="true" t="shared" si="9" ref="O27:O44">SUM(B27:N27)</f>
        <v>-739824.8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-702663.58</v>
      </c>
      <c r="E28" s="32">
        <f t="shared" si="10"/>
        <v>0</v>
      </c>
      <c r="F28" s="32">
        <f t="shared" si="10"/>
        <v>-610482.81</v>
      </c>
      <c r="G28" s="32">
        <f t="shared" si="10"/>
        <v>-12579.44</v>
      </c>
      <c r="H28" s="32">
        <f t="shared" si="10"/>
        <v>-153462.17</v>
      </c>
      <c r="I28" s="32">
        <f t="shared" si="10"/>
        <v>-20061.87</v>
      </c>
      <c r="J28" s="32">
        <f t="shared" si="10"/>
        <v>-10083.71</v>
      </c>
      <c r="K28" s="32">
        <f t="shared" si="10"/>
        <v>0</v>
      </c>
      <c r="L28" s="32">
        <f t="shared" si="10"/>
        <v>0</v>
      </c>
      <c r="M28" s="32">
        <f t="shared" si="10"/>
        <v>-12337.75</v>
      </c>
      <c r="N28" s="32">
        <f t="shared" si="10"/>
        <v>-6347.24</v>
      </c>
      <c r="O28" s="32">
        <f t="shared" si="10"/>
        <v>-1528018.57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-17663.58</v>
      </c>
      <c r="E29" s="34">
        <v>0</v>
      </c>
      <c r="F29" s="34">
        <v>-80482.81</v>
      </c>
      <c r="G29" s="34">
        <v>-12579.44</v>
      </c>
      <c r="H29" s="34">
        <v>-8462.17</v>
      </c>
      <c r="I29" s="34">
        <v>-20061.87</v>
      </c>
      <c r="J29" s="34">
        <v>-10083.71</v>
      </c>
      <c r="K29" s="34">
        <v>0</v>
      </c>
      <c r="L29" s="34">
        <v>0</v>
      </c>
      <c r="M29" s="34">
        <v>-12337.75</v>
      </c>
      <c r="N29" s="34">
        <v>-6347.24</v>
      </c>
      <c r="O29" s="34">
        <f t="shared" si="9"/>
        <v>-168018.56999999998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564000</v>
      </c>
      <c r="E34" s="34">
        <v>0</v>
      </c>
      <c r="F34" s="34">
        <v>500000</v>
      </c>
      <c r="G34" s="34">
        <v>0</v>
      </c>
      <c r="H34" s="34">
        <v>153000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1217000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-1249000</v>
      </c>
      <c r="E35" s="34">
        <v>0</v>
      </c>
      <c r="F35" s="34">
        <v>-1030000</v>
      </c>
      <c r="G35" s="34">
        <v>0</v>
      </c>
      <c r="H35" s="34">
        <v>-298000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-2577000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930106.3700000001</v>
      </c>
      <c r="C42" s="37">
        <f aca="true" t="shared" si="11" ref="C42:N42">+C17+C25</f>
        <v>702674.4900000001</v>
      </c>
      <c r="D42" s="37">
        <f t="shared" si="11"/>
        <v>12924.449999999953</v>
      </c>
      <c r="E42" s="37">
        <f t="shared" si="11"/>
        <v>203373.06999999998</v>
      </c>
      <c r="F42" s="37">
        <f t="shared" si="11"/>
        <v>20201.849999999977</v>
      </c>
      <c r="G42" s="37">
        <f t="shared" si="11"/>
        <v>814473.33</v>
      </c>
      <c r="H42" s="37">
        <f t="shared" si="11"/>
        <v>1586.7699999999895</v>
      </c>
      <c r="I42" s="37">
        <f t="shared" si="11"/>
        <v>613929.4600000001</v>
      </c>
      <c r="J42" s="37">
        <f t="shared" si="11"/>
        <v>605837.21</v>
      </c>
      <c r="K42" s="37">
        <f t="shared" si="11"/>
        <v>840602.89</v>
      </c>
      <c r="L42" s="37">
        <f t="shared" si="11"/>
        <v>767031.68</v>
      </c>
      <c r="M42" s="37">
        <f t="shared" si="11"/>
        <v>403276.08</v>
      </c>
      <c r="N42" s="37">
        <f t="shared" si="11"/>
        <v>203120.96999999997</v>
      </c>
      <c r="O42" s="37">
        <f>SUM(B42:N42)</f>
        <v>6119138.62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-171420.73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-171420.73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930106.3700000001</v>
      </c>
      <c r="C48" s="52">
        <f t="shared" si="12"/>
        <v>702674.49</v>
      </c>
      <c r="D48" s="52">
        <f t="shared" si="12"/>
        <v>12924.45</v>
      </c>
      <c r="E48" s="52">
        <f t="shared" si="12"/>
        <v>203373.08</v>
      </c>
      <c r="F48" s="52">
        <f t="shared" si="12"/>
        <v>20201.86</v>
      </c>
      <c r="G48" s="52">
        <f t="shared" si="12"/>
        <v>814473.33</v>
      </c>
      <c r="H48" s="52">
        <f t="shared" si="12"/>
        <v>1586.77</v>
      </c>
      <c r="I48" s="52">
        <f t="shared" si="12"/>
        <v>613929.47</v>
      </c>
      <c r="J48" s="52">
        <f t="shared" si="12"/>
        <v>605837.21</v>
      </c>
      <c r="K48" s="52">
        <f t="shared" si="12"/>
        <v>840602.88</v>
      </c>
      <c r="L48" s="52">
        <f t="shared" si="12"/>
        <v>767031.69</v>
      </c>
      <c r="M48" s="52">
        <f t="shared" si="12"/>
        <v>403276.08</v>
      </c>
      <c r="N48" s="52">
        <f t="shared" si="12"/>
        <v>203120.97</v>
      </c>
      <c r="O48" s="37">
        <f t="shared" si="12"/>
        <v>6119138.649999999</v>
      </c>
      <c r="Q48"/>
    </row>
    <row r="49" spans="1:18" ht="18.75" customHeight="1">
      <c r="A49" s="26" t="s">
        <v>61</v>
      </c>
      <c r="B49" s="52">
        <v>754487.68</v>
      </c>
      <c r="C49" s="52">
        <v>507514.41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1262002.09</v>
      </c>
      <c r="P49"/>
      <c r="Q49"/>
      <c r="R49" s="44"/>
    </row>
    <row r="50" spans="1:16" ht="18.75" customHeight="1">
      <c r="A50" s="26" t="s">
        <v>62</v>
      </c>
      <c r="B50" s="52">
        <v>175618.69</v>
      </c>
      <c r="C50" s="52">
        <v>195160.08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370778.77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12924.45</v>
      </c>
      <c r="E51" s="53">
        <v>0</v>
      </c>
      <c r="F51" s="53">
        <v>0</v>
      </c>
      <c r="G51" s="53">
        <v>0</v>
      </c>
      <c r="H51" s="52">
        <v>1586.77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14511.220000000001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203373.08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203373.08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20201.86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20201.86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814473.33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814473.33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613929.47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613929.47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605837.21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605837.21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840602.88</v>
      </c>
      <c r="L57" s="32">
        <v>767031.69</v>
      </c>
      <c r="M57" s="53">
        <v>0</v>
      </c>
      <c r="N57" s="53">
        <v>0</v>
      </c>
      <c r="O57" s="37">
        <f t="shared" si="13"/>
        <v>1607634.5699999998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403276.08</v>
      </c>
      <c r="N58" s="53">
        <v>0</v>
      </c>
      <c r="O58" s="37">
        <f t="shared" si="13"/>
        <v>403276.08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203120.97</v>
      </c>
      <c r="O59" s="56">
        <f t="shared" si="13"/>
        <v>203120.97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2020-02-06T21:29:27Z</dcterms:modified>
  <cp:category/>
  <cp:version/>
  <cp:contentType/>
  <cp:contentStatus/>
</cp:coreProperties>
</file>