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<sst xmlns="http://schemas.openxmlformats.org/spreadsheetml/2006/main" count="77" uniqueCount="74">
  <si>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</si>
  <si>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</si>
  <si>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</si>
  <si>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</si>
  <si>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</si>
  <si>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</si>
  <si>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</si>
  <si>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</si>
  <si>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</si>
  <si>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</si>
  <si>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</si>
  <si>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</si>
  <si>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</si>
  <si>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</si>
  <si>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</si>
  <si>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</si>
  <si>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</si>
  <si>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</si>
  <si>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</si>
  <si>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</si>
  <si>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</si>
  <si>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</si>
  <si>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</si>
  <si>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</si>
  <si>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</si>
  <si>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</si>
  <si>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</si>
  <si>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</si>
  <si>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</si>
  <si>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</si>
  <si>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</si>
  <si>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</si>
  <si>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</si>
  <si>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</si>
  <si>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</si>
  <si>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</si>
  <si>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</si>
  <si>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</si>
  <si>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</si>
  <si>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</si>
  <si>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</si>
  <si>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</si>
  <si>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</si>
  <si>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</si>
  <si>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</si>
  <si>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</si>
  <si>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</si>
  <si>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</si>
  <si>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</si>
  <si>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</si>
  <si>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</si>
  <si>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</si>
  <si>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</si>
  <si>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</si>
  <si>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</si>
  <si>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</si>
  <si>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</si>
  <si>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</si>
  <si>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</si>
  <si>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</si>
  <si>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</si>
  <si>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</si>
  <si>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</si>
  <si>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</si>
  <si>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</si>
  <si>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</si>
  <si>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</si>
  <si>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</si>
  <si>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</si>
  <si>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</si>
  <si>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</si>
  <si>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</si>
  <si>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</si>
  <si>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25/01/20 - VENCIMENTO 31/01/20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</si>
</sst>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239926</v>
      </c>
      <c r="C7" s="9">
        <f t="shared" si="0"/>
        <v>164248</v>
      </c>
      <c r="D7" s="9">
        <f t="shared" si="0"/>
        <v>181789</v>
      </c>
      <c r="E7" s="9">
        <f t="shared" si="0"/>
        <v>33456</v>
      </c>
      <c r="F7" s="9">
        <f t="shared" si="0"/>
        <v>159570</v>
      </c>
      <c r="G7" s="9">
        <f t="shared" si="0"/>
        <v>250342</v>
      </c>
      <c r="H7" s="9">
        <f t="shared" si="0"/>
        <v>27961</v>
      </c>
      <c r="I7" s="9">
        <f t="shared" si="0"/>
        <v>164511</v>
      </c>
      <c r="J7" s="9">
        <f t="shared" si="0"/>
        <v>156213</v>
      </c>
      <c r="K7" s="9">
        <f t="shared" si="0"/>
        <v>230976</v>
      </c>
      <c r="L7" s="9">
        <f t="shared" si="0"/>
        <v>190469</v>
      </c>
      <c r="M7" s="9">
        <f t="shared" si="0"/>
        <v>65461</v>
      </c>
      <c r="N7" s="9">
        <f t="shared" si="0"/>
        <v>43039</v>
      </c>
      <c r="O7" s="9">
        <f t="shared" si="0"/>
        <v>1907961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15726</v>
      </c>
      <c r="C8" s="11">
        <f t="shared" si="1"/>
        <v>14013</v>
      </c>
      <c r="D8" s="11">
        <f t="shared" si="1"/>
        <v>10847</v>
      </c>
      <c r="E8" s="11">
        <f t="shared" si="1"/>
        <v>1868</v>
      </c>
      <c r="F8" s="11">
        <f t="shared" si="1"/>
        <v>9206</v>
      </c>
      <c r="G8" s="11">
        <f t="shared" si="1"/>
        <v>16795</v>
      </c>
      <c r="H8" s="11">
        <f t="shared" si="1"/>
        <v>2158</v>
      </c>
      <c r="I8" s="11">
        <f t="shared" si="1"/>
        <v>13983</v>
      </c>
      <c r="J8" s="11">
        <f t="shared" si="1"/>
        <v>12082</v>
      </c>
      <c r="K8" s="11">
        <f t="shared" si="1"/>
        <v>11841</v>
      </c>
      <c r="L8" s="11">
        <f t="shared" si="1"/>
        <v>10200</v>
      </c>
      <c r="M8" s="11">
        <f t="shared" si="1"/>
        <v>4514</v>
      </c>
      <c r="N8" s="11">
        <f t="shared" si="1"/>
        <v>3691</v>
      </c>
      <c r="O8" s="11">
        <f t="shared" si="1"/>
        <v>126924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15726</v>
      </c>
      <c r="C9" s="11">
        <v>14013</v>
      </c>
      <c r="D9" s="11">
        <v>10847</v>
      </c>
      <c r="E9" s="11">
        <v>1868</v>
      </c>
      <c r="F9" s="11">
        <v>9206</v>
      </c>
      <c r="G9" s="11">
        <v>16795</v>
      </c>
      <c r="H9" s="11">
        <v>2155</v>
      </c>
      <c r="I9" s="11">
        <v>13983</v>
      </c>
      <c r="J9" s="11">
        <v>12082</v>
      </c>
      <c r="K9" s="11">
        <v>11826</v>
      </c>
      <c r="L9" s="11">
        <v>10200</v>
      </c>
      <c r="M9" s="11">
        <v>4508</v>
      </c>
      <c r="N9" s="11">
        <v>3691</v>
      </c>
      <c r="O9" s="11">
        <f>SUM(B9:N9)</f>
        <v>126900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15</v>
      </c>
      <c r="L10" s="13">
        <v>0</v>
      </c>
      <c r="M10" s="13">
        <v>6</v>
      </c>
      <c r="N10" s="13">
        <v>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224200</v>
      </c>
      <c r="C11" s="13">
        <v>150235</v>
      </c>
      <c r="D11" s="13">
        <v>170942</v>
      </c>
      <c r="E11" s="13">
        <v>31588</v>
      </c>
      <c r="F11" s="13">
        <v>150364</v>
      </c>
      <c r="G11" s="13">
        <v>233547</v>
      </c>
      <c r="H11" s="13">
        <v>25803</v>
      </c>
      <c r="I11" s="13">
        <v>150528</v>
      </c>
      <c r="J11" s="13">
        <v>144131</v>
      </c>
      <c r="K11" s="13">
        <v>219135</v>
      </c>
      <c r="L11" s="13">
        <v>180269</v>
      </c>
      <c r="M11" s="13">
        <v>60947</v>
      </c>
      <c r="N11" s="13">
        <v>39348</v>
      </c>
      <c r="O11" s="11">
        <f>SUM(B11:N11)</f>
        <v>1781037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608957.89</v>
      </c>
      <c r="C17" s="24">
        <f aca="true" t="shared" si="2" ref="C17:O17">C18+C19+C20+C21+C22+C23</f>
        <v>452047.76999999996</v>
      </c>
      <c r="D17" s="24">
        <f t="shared" si="2"/>
        <v>366192.17000000004</v>
      </c>
      <c r="E17" s="24">
        <f t="shared" si="2"/>
        <v>112972.40000000001</v>
      </c>
      <c r="F17" s="24">
        <f t="shared" si="2"/>
        <v>407791.2</v>
      </c>
      <c r="G17" s="24">
        <f t="shared" si="2"/>
        <v>526954.48</v>
      </c>
      <c r="H17" s="24">
        <f t="shared" si="2"/>
        <v>83997.41999999998</v>
      </c>
      <c r="I17" s="24">
        <f t="shared" si="2"/>
        <v>420820.85</v>
      </c>
      <c r="J17" s="24">
        <f t="shared" si="2"/>
        <v>410112.6</v>
      </c>
      <c r="K17" s="24">
        <f t="shared" si="2"/>
        <v>553010.12</v>
      </c>
      <c r="L17" s="24">
        <f t="shared" si="2"/>
        <v>517017.72</v>
      </c>
      <c r="M17" s="24">
        <f t="shared" si="2"/>
        <v>244855.63</v>
      </c>
      <c r="N17" s="24">
        <f t="shared" si="2"/>
        <v>121753.62</v>
      </c>
      <c r="O17" s="24">
        <f t="shared" si="2"/>
        <v>4826483.87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536042.67</v>
      </c>
      <c r="C18" s="22">
        <f t="shared" si="3"/>
        <v>379002.26</v>
      </c>
      <c r="D18" s="22">
        <f t="shared" si="3"/>
        <v>367795.5</v>
      </c>
      <c r="E18" s="22">
        <f t="shared" si="3"/>
        <v>115794.56</v>
      </c>
      <c r="F18" s="22">
        <f t="shared" si="3"/>
        <v>374063.99</v>
      </c>
      <c r="G18" s="22">
        <f t="shared" si="3"/>
        <v>482434.07</v>
      </c>
      <c r="H18" s="22">
        <f t="shared" si="3"/>
        <v>72248.43</v>
      </c>
      <c r="I18" s="22">
        <f t="shared" si="3"/>
        <v>376598.58</v>
      </c>
      <c r="J18" s="22">
        <f t="shared" si="3"/>
        <v>359930.37</v>
      </c>
      <c r="K18" s="22">
        <f t="shared" si="3"/>
        <v>503389.09</v>
      </c>
      <c r="L18" s="22">
        <f t="shared" si="3"/>
        <v>472439.31</v>
      </c>
      <c r="M18" s="22">
        <f t="shared" si="3"/>
        <v>187578.5</v>
      </c>
      <c r="N18" s="22">
        <f t="shared" si="3"/>
        <v>111453.79</v>
      </c>
      <c r="O18" s="27">
        <f aca="true" t="shared" si="4" ref="O18:O23">SUM(B18:N18)</f>
        <v>4338771.12</v>
      </c>
    </row>
    <row r="19" spans="1:23" ht="18.75" customHeight="1">
      <c r="A19" s="26" t="s">
        <v>36</v>
      </c>
      <c r="B19" s="16">
        <f>IF(B15&lt;&gt;0,ROUND((B15-1)*B18,2),0)</f>
        <v>12330.84</v>
      </c>
      <c r="C19" s="22">
        <f aca="true" t="shared" si="5" ref="C19:N19">IF(C15&lt;&gt;0,ROUND((C15-1)*C18,2),0)</f>
        <v>16030.3</v>
      </c>
      <c r="D19" s="22">
        <f t="shared" si="5"/>
        <v>-11422.61</v>
      </c>
      <c r="E19" s="22">
        <f t="shared" si="5"/>
        <v>-8543.56</v>
      </c>
      <c r="F19" s="22">
        <f t="shared" si="5"/>
        <v>9317.02</v>
      </c>
      <c r="G19" s="22">
        <f t="shared" si="5"/>
        <v>21345.41</v>
      </c>
      <c r="H19" s="22">
        <f t="shared" si="5"/>
        <v>12903.09</v>
      </c>
      <c r="I19" s="22">
        <f t="shared" si="5"/>
        <v>-8207.46</v>
      </c>
      <c r="J19" s="22">
        <f t="shared" si="5"/>
        <v>16443.86</v>
      </c>
      <c r="K19" s="22">
        <f t="shared" si="5"/>
        <v>-6494.03</v>
      </c>
      <c r="L19" s="22">
        <f t="shared" si="5"/>
        <v>-3676.65</v>
      </c>
      <c r="M19" s="22">
        <f t="shared" si="5"/>
        <v>18515.68</v>
      </c>
      <c r="N19" s="22">
        <f t="shared" si="5"/>
        <v>-4652.06</v>
      </c>
      <c r="O19" s="27">
        <f t="shared" si="4"/>
        <v>63889.82999999999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14091.07</v>
      </c>
      <c r="G23" s="22">
        <v>5015.71</v>
      </c>
      <c r="H23" s="22">
        <v>0</v>
      </c>
      <c r="I23" s="22">
        <v>36634.42</v>
      </c>
      <c r="J23" s="22">
        <v>22275.33</v>
      </c>
      <c r="K23" s="22">
        <v>27369.72</v>
      </c>
      <c r="L23" s="22">
        <v>26160.72</v>
      </c>
      <c r="M23" s="22">
        <v>26053.26</v>
      </c>
      <c r="N23" s="22">
        <v>7366.84</v>
      </c>
      <c r="O23" s="27">
        <f t="shared" si="4"/>
        <v>242141.54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-69194.4</v>
      </c>
      <c r="C25" s="31">
        <f>+C26+C28+C39+C40+C43-C44</f>
        <v>-61657.2</v>
      </c>
      <c r="D25" s="31">
        <f t="shared" si="6"/>
        <v>-253890.14</v>
      </c>
      <c r="E25" s="31">
        <f t="shared" si="6"/>
        <v>-8219.2</v>
      </c>
      <c r="F25" s="31">
        <f t="shared" si="6"/>
        <v>-40506.4</v>
      </c>
      <c r="G25" s="31">
        <f t="shared" si="6"/>
        <v>-73898</v>
      </c>
      <c r="H25" s="31">
        <f t="shared" si="6"/>
        <v>-13681.869999999999</v>
      </c>
      <c r="I25" s="31">
        <f t="shared" si="6"/>
        <v>-61525.2</v>
      </c>
      <c r="J25" s="31">
        <f t="shared" si="6"/>
        <v>-53160.8</v>
      </c>
      <c r="K25" s="31">
        <f t="shared" si="6"/>
        <v>-52034.4</v>
      </c>
      <c r="L25" s="31">
        <f t="shared" si="6"/>
        <v>-44880</v>
      </c>
      <c r="M25" s="31">
        <f t="shared" si="6"/>
        <v>-19835.2</v>
      </c>
      <c r="N25" s="31">
        <f t="shared" si="6"/>
        <v>-16240.4</v>
      </c>
      <c r="O25" s="31">
        <f t="shared" si="6"/>
        <v>-768723.21</v>
      </c>
    </row>
    <row r="26" spans="1:15" ht="18.75" customHeight="1">
      <c r="A26" s="26" t="s">
        <v>42</v>
      </c>
      <c r="B26" s="32">
        <f>+B27</f>
        <v>-69194.4</v>
      </c>
      <c r="C26" s="32">
        <f>+C27</f>
        <v>-61657.2</v>
      </c>
      <c r="D26" s="32">
        <f aca="true" t="shared" si="7" ref="D26:O26">+D27</f>
        <v>-47726.8</v>
      </c>
      <c r="E26" s="32">
        <f t="shared" si="7"/>
        <v>-8219.2</v>
      </c>
      <c r="F26" s="32">
        <f t="shared" si="7"/>
        <v>-40506.4</v>
      </c>
      <c r="G26" s="32">
        <f t="shared" si="7"/>
        <v>-73898</v>
      </c>
      <c r="H26" s="32">
        <f t="shared" si="7"/>
        <v>-9482</v>
      </c>
      <c r="I26" s="32">
        <f t="shared" si="7"/>
        <v>-61525.2</v>
      </c>
      <c r="J26" s="32">
        <f t="shared" si="7"/>
        <v>-53160.8</v>
      </c>
      <c r="K26" s="32">
        <f t="shared" si="7"/>
        <v>-52034.4</v>
      </c>
      <c r="L26" s="32">
        <f t="shared" si="7"/>
        <v>-44880</v>
      </c>
      <c r="M26" s="32">
        <f t="shared" si="7"/>
        <v>-19835.2</v>
      </c>
      <c r="N26" s="32">
        <f t="shared" si="7"/>
        <v>-16240.4</v>
      </c>
      <c r="O26" s="32">
        <f t="shared" si="7"/>
        <v>-558360</v>
      </c>
    </row>
    <row r="27" spans="1:26" ht="18.75" customHeight="1">
      <c r="A27" s="28" t="s">
        <v>43</v>
      </c>
      <c r="B27" s="16">
        <f>ROUND((-B9)*$G$3,2)</f>
        <v>-69194.4</v>
      </c>
      <c r="C27" s="16">
        <f aca="true" t="shared" si="8" ref="C27:N27">ROUND((-C9)*$G$3,2)</f>
        <v>-61657.2</v>
      </c>
      <c r="D27" s="16">
        <f t="shared" si="8"/>
        <v>-47726.8</v>
      </c>
      <c r="E27" s="16">
        <f t="shared" si="8"/>
        <v>-8219.2</v>
      </c>
      <c r="F27" s="16">
        <f t="shared" si="8"/>
        <v>-40506.4</v>
      </c>
      <c r="G27" s="16">
        <f t="shared" si="8"/>
        <v>-73898</v>
      </c>
      <c r="H27" s="16">
        <f t="shared" si="8"/>
        <v>-9482</v>
      </c>
      <c r="I27" s="16">
        <f t="shared" si="8"/>
        <v>-61525.2</v>
      </c>
      <c r="J27" s="16">
        <f t="shared" si="8"/>
        <v>-53160.8</v>
      </c>
      <c r="K27" s="16">
        <f t="shared" si="8"/>
        <v>-52034.4</v>
      </c>
      <c r="L27" s="16">
        <f t="shared" si="8"/>
        <v>-44880</v>
      </c>
      <c r="M27" s="16">
        <f t="shared" si="8"/>
        <v>-19835.2</v>
      </c>
      <c r="N27" s="16">
        <f t="shared" si="8"/>
        <v>-16240.4</v>
      </c>
      <c r="O27" s="33">
        <f aca="true" t="shared" si="9" ref="O27:O44">SUM(B27:N27)</f>
        <v>-558360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-10598.03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-4199.87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-14797.900000000001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-10598.03</v>
      </c>
      <c r="E29" s="34">
        <v>0</v>
      </c>
      <c r="F29" s="34">
        <v>0</v>
      </c>
      <c r="G29" s="34">
        <v>0</v>
      </c>
      <c r="H29" s="34">
        <v>-4199.87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-14797.900000000001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539763.49</v>
      </c>
      <c r="C42" s="37">
        <f aca="true" t="shared" si="11" ref="C42:N42">+C17+C25</f>
        <v>390390.56999999995</v>
      </c>
      <c r="D42" s="37">
        <f t="shared" si="11"/>
        <v>112302.03000000003</v>
      </c>
      <c r="E42" s="37">
        <f t="shared" si="11"/>
        <v>104753.20000000001</v>
      </c>
      <c r="F42" s="37">
        <f t="shared" si="11"/>
        <v>367284.8</v>
      </c>
      <c r="G42" s="37">
        <f t="shared" si="11"/>
        <v>453056.48</v>
      </c>
      <c r="H42" s="37">
        <f t="shared" si="11"/>
        <v>70315.54999999999</v>
      </c>
      <c r="I42" s="37">
        <f t="shared" si="11"/>
        <v>359295.64999999997</v>
      </c>
      <c r="J42" s="37">
        <f t="shared" si="11"/>
        <v>356951.8</v>
      </c>
      <c r="K42" s="37">
        <f t="shared" si="11"/>
        <v>500975.72</v>
      </c>
      <c r="L42" s="37">
        <f t="shared" si="11"/>
        <v>472137.72</v>
      </c>
      <c r="M42" s="37">
        <f t="shared" si="11"/>
        <v>225020.43</v>
      </c>
      <c r="N42" s="37">
        <f t="shared" si="11"/>
        <v>105513.22</v>
      </c>
      <c r="O42" s="37">
        <f>SUM(B42:N42)</f>
        <v>4057760.66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-195565.31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-195565.31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539763.5</v>
      </c>
      <c r="C48" s="52">
        <f t="shared" si="12"/>
        <v>390390.57</v>
      </c>
      <c r="D48" s="52">
        <f t="shared" si="12"/>
        <v>112302.04</v>
      </c>
      <c r="E48" s="52">
        <f t="shared" si="12"/>
        <v>104753.2</v>
      </c>
      <c r="F48" s="52">
        <f t="shared" si="12"/>
        <v>367284.8</v>
      </c>
      <c r="G48" s="52">
        <f t="shared" si="12"/>
        <v>453056.47</v>
      </c>
      <c r="H48" s="52">
        <f t="shared" si="12"/>
        <v>70315.55</v>
      </c>
      <c r="I48" s="52">
        <f t="shared" si="12"/>
        <v>359295.66</v>
      </c>
      <c r="J48" s="52">
        <f t="shared" si="12"/>
        <v>356951.81</v>
      </c>
      <c r="K48" s="52">
        <f t="shared" si="12"/>
        <v>500975.72</v>
      </c>
      <c r="L48" s="52">
        <f t="shared" si="12"/>
        <v>472137.72</v>
      </c>
      <c r="M48" s="52">
        <f t="shared" si="12"/>
        <v>225020.42</v>
      </c>
      <c r="N48" s="52">
        <f t="shared" si="12"/>
        <v>105513.22</v>
      </c>
      <c r="O48" s="37">
        <f t="shared" si="12"/>
        <v>4057760.68</v>
      </c>
      <c r="Q48"/>
    </row>
    <row r="49" spans="1:18" ht="18.75" customHeight="1">
      <c r="A49" s="26" t="s">
        <v>61</v>
      </c>
      <c r="B49" s="52">
        <v>440261.67</v>
      </c>
      <c r="C49" s="52">
        <v>285792.82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726054.49</v>
      </c>
      <c r="P49"/>
      <c r="Q49"/>
      <c r="R49" s="44"/>
    </row>
    <row r="50" spans="1:16" ht="18.75" customHeight="1">
      <c r="A50" s="26" t="s">
        <v>62</v>
      </c>
      <c r="B50" s="52">
        <v>99501.83</v>
      </c>
      <c r="C50" s="52">
        <v>104597.75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204099.58000000002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112302.04</v>
      </c>
      <c r="E51" s="53">
        <v>0</v>
      </c>
      <c r="F51" s="53">
        <v>0</v>
      </c>
      <c r="G51" s="53">
        <v>0</v>
      </c>
      <c r="H51" s="52">
        <v>70315.55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182617.59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104753.2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104753.2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367284.8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367284.8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453056.47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453056.47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359295.66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359295.66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356951.81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356951.81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500975.72</v>
      </c>
      <c r="L57" s="32">
        <v>472137.72</v>
      </c>
      <c r="M57" s="53">
        <v>0</v>
      </c>
      <c r="N57" s="53">
        <v>0</v>
      </c>
      <c r="O57" s="37">
        <f t="shared" si="13"/>
        <v>973113.44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225020.42</v>
      </c>
      <c r="N58" s="53">
        <v>0</v>
      </c>
      <c r="O58" s="37">
        <f t="shared" si="13"/>
        <v>225020.42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105513.22</v>
      </c>
      <c r="O59" s="56">
        <f t="shared" si="13"/>
        <v>105513.22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2020-01-31T13:40:55Z</dcterms:modified>
  <cp:category/>
  <cp:version/>
  <cp:contentType/>
  <cp:contentStatus/>
</cp:coreProperties>
</file>