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<sst xmlns="http://schemas.openxmlformats.org/spreadsheetml/2006/main" count="77" uniqueCount="74">
  <si>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</si>
  <si>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</si>
  <si>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</si>
  <si>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</si>
  <si>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</si>
  <si>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</si>
  <si>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</si>
  <si>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</si>
  <si>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</si>
  <si>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</si>
  <si>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</si>
  <si>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</si>
  <si>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</si>
  <si>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</si>
  <si>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</si>
  <si>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</si>
  <si>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</si>
  <si>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</si>
  <si>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</si>
  <si>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</si>
  <si>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</si>
  <si>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</si>
  <si>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</si>
  <si>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</si>
  <si>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</si>
  <si>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</si>
  <si>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</si>
  <si>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</si>
  <si>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</si>
  <si>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</si>
  <si>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</si>
  <si>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</si>
  <si>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</si>
  <si>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</si>
  <si>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</si>
  <si>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</si>
  <si>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</si>
  <si>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</si>
  <si>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</si>
  <si>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</si>
  <si>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</si>
  <si>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</si>
  <si>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</si>
  <si>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</si>
  <si>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</si>
  <si>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</si>
  <si>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</si>
  <si>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</si>
  <si>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</si>
  <si>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</si>
  <si>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</si>
  <si>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</si>
  <si>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</si>
  <si>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</si>
  <si>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</si>
  <si>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</si>
  <si>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</si>
  <si>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</si>
  <si>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</si>
  <si>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</si>
  <si>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</si>
  <si>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</si>
  <si>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</si>
  <si>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</si>
  <si>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</si>
  <si>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</si>
  <si>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</si>
  <si>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</si>
  <si>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</si>
  <si>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</si>
  <si>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</si>
  <si>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</si>
  <si>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</si>
  <si>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24/01/20 - VENCIMENTO 31/01/20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</si>
</sst>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393473</v>
      </c>
      <c r="C7" s="9">
        <f t="shared" si="0"/>
        <v>291136</v>
      </c>
      <c r="D7" s="9">
        <f t="shared" si="0"/>
        <v>288923</v>
      </c>
      <c r="E7" s="9">
        <f t="shared" si="0"/>
        <v>60582</v>
      </c>
      <c r="F7" s="9">
        <f t="shared" si="0"/>
        <v>249299</v>
      </c>
      <c r="G7" s="9">
        <f t="shared" si="0"/>
        <v>427289</v>
      </c>
      <c r="H7" s="9">
        <f t="shared" si="0"/>
        <v>50941</v>
      </c>
      <c r="I7" s="9">
        <f t="shared" si="0"/>
        <v>286442</v>
      </c>
      <c r="J7" s="9">
        <f t="shared" si="0"/>
        <v>250745</v>
      </c>
      <c r="K7" s="9">
        <f t="shared" si="0"/>
        <v>373542</v>
      </c>
      <c r="L7" s="9">
        <f t="shared" si="0"/>
        <v>295623</v>
      </c>
      <c r="M7" s="9">
        <f t="shared" si="0"/>
        <v>120759</v>
      </c>
      <c r="N7" s="9">
        <f t="shared" si="0"/>
        <v>85759</v>
      </c>
      <c r="O7" s="9">
        <f t="shared" si="0"/>
        <v>3174513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18566</v>
      </c>
      <c r="C8" s="11">
        <f t="shared" si="1"/>
        <v>18493</v>
      </c>
      <c r="D8" s="11">
        <f t="shared" si="1"/>
        <v>12747</v>
      </c>
      <c r="E8" s="11">
        <f t="shared" si="1"/>
        <v>2740</v>
      </c>
      <c r="F8" s="11">
        <f t="shared" si="1"/>
        <v>10983</v>
      </c>
      <c r="G8" s="11">
        <f t="shared" si="1"/>
        <v>21676</v>
      </c>
      <c r="H8" s="11">
        <f t="shared" si="1"/>
        <v>3148</v>
      </c>
      <c r="I8" s="11">
        <f t="shared" si="1"/>
        <v>18610</v>
      </c>
      <c r="J8" s="11">
        <f t="shared" si="1"/>
        <v>14939</v>
      </c>
      <c r="K8" s="11">
        <f t="shared" si="1"/>
        <v>13569</v>
      </c>
      <c r="L8" s="11">
        <f t="shared" si="1"/>
        <v>11737</v>
      </c>
      <c r="M8" s="11">
        <f t="shared" si="1"/>
        <v>6948</v>
      </c>
      <c r="N8" s="11">
        <f t="shared" si="1"/>
        <v>5972</v>
      </c>
      <c r="O8" s="11">
        <f t="shared" si="1"/>
        <v>160128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18566</v>
      </c>
      <c r="C9" s="11">
        <v>18493</v>
      </c>
      <c r="D9" s="11">
        <v>12747</v>
      </c>
      <c r="E9" s="11">
        <v>2740</v>
      </c>
      <c r="F9" s="11">
        <v>10983</v>
      </c>
      <c r="G9" s="11">
        <v>21676</v>
      </c>
      <c r="H9" s="11">
        <v>3139</v>
      </c>
      <c r="I9" s="11">
        <v>18608</v>
      </c>
      <c r="J9" s="11">
        <v>14939</v>
      </c>
      <c r="K9" s="11">
        <v>13559</v>
      </c>
      <c r="L9" s="11">
        <v>11737</v>
      </c>
      <c r="M9" s="11">
        <v>6946</v>
      </c>
      <c r="N9" s="11">
        <v>5972</v>
      </c>
      <c r="O9" s="11">
        <f>SUM(B9:N9)</f>
        <v>160105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2</v>
      </c>
      <c r="J10" s="13">
        <v>0</v>
      </c>
      <c r="K10" s="13">
        <v>10</v>
      </c>
      <c r="L10" s="13">
        <v>0</v>
      </c>
      <c r="M10" s="13">
        <v>2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374907</v>
      </c>
      <c r="C11" s="13">
        <v>272643</v>
      </c>
      <c r="D11" s="13">
        <v>276176</v>
      </c>
      <c r="E11" s="13">
        <v>57842</v>
      </c>
      <c r="F11" s="13">
        <v>238316</v>
      </c>
      <c r="G11" s="13">
        <v>405613</v>
      </c>
      <c r="H11" s="13">
        <v>47793</v>
      </c>
      <c r="I11" s="13">
        <v>267832</v>
      </c>
      <c r="J11" s="13">
        <v>235806</v>
      </c>
      <c r="K11" s="13">
        <v>359973</v>
      </c>
      <c r="L11" s="13">
        <v>283886</v>
      </c>
      <c r="M11" s="13">
        <v>113811</v>
      </c>
      <c r="N11" s="13">
        <v>79787</v>
      </c>
      <c r="O11" s="11">
        <f>SUM(B11:N11)</f>
        <v>3014385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959904.0499999999</v>
      </c>
      <c r="C17" s="24">
        <f aca="true" t="shared" si="2" ref="C17:O17">C18+C19+C20+C21+C22+C23</f>
        <v>757225.86</v>
      </c>
      <c r="D17" s="24">
        <f t="shared" si="2"/>
        <v>576213.9799999999</v>
      </c>
      <c r="E17" s="24">
        <f t="shared" si="2"/>
        <v>199931.11</v>
      </c>
      <c r="F17" s="24">
        <f t="shared" si="2"/>
        <v>623373.0499999999</v>
      </c>
      <c r="G17" s="24">
        <f t="shared" si="2"/>
        <v>883036.42</v>
      </c>
      <c r="H17" s="24">
        <f t="shared" si="2"/>
        <v>153979.96</v>
      </c>
      <c r="I17" s="24">
        <f t="shared" si="2"/>
        <v>693862.1700000002</v>
      </c>
      <c r="J17" s="24">
        <f t="shared" si="2"/>
        <v>637874.76</v>
      </c>
      <c r="K17" s="24">
        <f t="shared" si="2"/>
        <v>859710.13</v>
      </c>
      <c r="L17" s="24">
        <f t="shared" si="2"/>
        <v>775811.9</v>
      </c>
      <c r="M17" s="24">
        <f t="shared" si="2"/>
        <v>418953.11</v>
      </c>
      <c r="N17" s="24">
        <f t="shared" si="2"/>
        <v>227763.75999999998</v>
      </c>
      <c r="O17" s="24">
        <f t="shared" si="2"/>
        <v>7767640.26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879097.38</v>
      </c>
      <c r="C18" s="22">
        <f t="shared" si="3"/>
        <v>671796.32</v>
      </c>
      <c r="D18" s="22">
        <f t="shared" si="3"/>
        <v>584549.01</v>
      </c>
      <c r="E18" s="22">
        <f t="shared" si="3"/>
        <v>209680.36</v>
      </c>
      <c r="F18" s="22">
        <f t="shared" si="3"/>
        <v>584406.72</v>
      </c>
      <c r="G18" s="22">
        <f t="shared" si="3"/>
        <v>823428.63</v>
      </c>
      <c r="H18" s="22">
        <f t="shared" si="3"/>
        <v>131626.45</v>
      </c>
      <c r="I18" s="22">
        <f t="shared" si="3"/>
        <v>655723.03</v>
      </c>
      <c r="J18" s="22">
        <f t="shared" si="3"/>
        <v>577741.55</v>
      </c>
      <c r="K18" s="22">
        <f t="shared" si="3"/>
        <v>814097.43</v>
      </c>
      <c r="L18" s="22">
        <f t="shared" si="3"/>
        <v>733263.29</v>
      </c>
      <c r="M18" s="22">
        <f t="shared" si="3"/>
        <v>346034.91</v>
      </c>
      <c r="N18" s="22">
        <f t="shared" si="3"/>
        <v>222081.51</v>
      </c>
      <c r="O18" s="27">
        <f aca="true" t="shared" si="4" ref="O18:O23">SUM(B18:N18)</f>
        <v>7233526.59</v>
      </c>
    </row>
    <row r="19" spans="1:23" ht="18.75" customHeight="1">
      <c r="A19" s="26" t="s">
        <v>36</v>
      </c>
      <c r="B19" s="16">
        <f>IF(B15&lt;&gt;0,ROUND((B15-1)*B18,2),0)</f>
        <v>20222.29</v>
      </c>
      <c r="C19" s="22">
        <f aca="true" t="shared" si="5" ref="C19:N19">IF(C15&lt;&gt;0,ROUND((C15-1)*C18,2),0)</f>
        <v>28414.33</v>
      </c>
      <c r="D19" s="22">
        <f t="shared" si="5"/>
        <v>-18154.31</v>
      </c>
      <c r="E19" s="22">
        <f t="shared" si="5"/>
        <v>-15470.65</v>
      </c>
      <c r="F19" s="22">
        <f t="shared" si="5"/>
        <v>14556.14</v>
      </c>
      <c r="G19" s="22">
        <f t="shared" si="5"/>
        <v>36432.79</v>
      </c>
      <c r="H19" s="22">
        <f t="shared" si="5"/>
        <v>23507.61</v>
      </c>
      <c r="I19" s="22">
        <f t="shared" si="5"/>
        <v>-14290.59</v>
      </c>
      <c r="J19" s="22">
        <f t="shared" si="5"/>
        <v>26394.84</v>
      </c>
      <c r="K19" s="22">
        <f t="shared" si="5"/>
        <v>-10502.36</v>
      </c>
      <c r="L19" s="22">
        <f t="shared" si="5"/>
        <v>-5706.45</v>
      </c>
      <c r="M19" s="22">
        <f t="shared" si="5"/>
        <v>34156.75</v>
      </c>
      <c r="N19" s="22">
        <f t="shared" si="5"/>
        <v>-9269.64</v>
      </c>
      <c r="O19" s="27">
        <f t="shared" si="4"/>
        <v>110290.75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36634.42</v>
      </c>
      <c r="J23" s="22">
        <v>22275.33</v>
      </c>
      <c r="K23" s="22">
        <v>27369.72</v>
      </c>
      <c r="L23" s="22">
        <v>26160.72</v>
      </c>
      <c r="M23" s="22">
        <v>26053.26</v>
      </c>
      <c r="N23" s="22">
        <v>7366.84</v>
      </c>
      <c r="O23" s="27">
        <f t="shared" si="4"/>
        <v>242141.54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-174361.89</v>
      </c>
      <c r="C25" s="31">
        <f>+C26+C28+C39+C40+C43-C44</f>
        <v>-221816.63</v>
      </c>
      <c r="D25" s="31">
        <f t="shared" si="6"/>
        <v>-563289.53</v>
      </c>
      <c r="E25" s="31">
        <f t="shared" si="6"/>
        <v>-18249.27</v>
      </c>
      <c r="F25" s="31">
        <f t="shared" si="6"/>
        <v>-498474.95</v>
      </c>
      <c r="G25" s="31">
        <f t="shared" si="6"/>
        <v>-125301.09</v>
      </c>
      <c r="H25" s="31">
        <f t="shared" si="6"/>
        <v>-115510.6</v>
      </c>
      <c r="I25" s="31">
        <f t="shared" si="6"/>
        <v>-101228.93</v>
      </c>
      <c r="J25" s="31">
        <f t="shared" si="6"/>
        <v>-106357.20000000001</v>
      </c>
      <c r="K25" s="31">
        <f t="shared" si="6"/>
        <v>-257657.14</v>
      </c>
      <c r="L25" s="31">
        <f t="shared" si="6"/>
        <v>-258518.79</v>
      </c>
      <c r="M25" s="31">
        <f t="shared" si="6"/>
        <v>-44072.62</v>
      </c>
      <c r="N25" s="31">
        <f t="shared" si="6"/>
        <v>-55796.24</v>
      </c>
      <c r="O25" s="31">
        <f t="shared" si="6"/>
        <v>-2540634.8800000004</v>
      </c>
    </row>
    <row r="26" spans="1:15" ht="18.75" customHeight="1">
      <c r="A26" s="26" t="s">
        <v>42</v>
      </c>
      <c r="B26" s="32">
        <f>+B27</f>
        <v>-81690.4</v>
      </c>
      <c r="C26" s="32">
        <f>+C27</f>
        <v>-81369.2</v>
      </c>
      <c r="D26" s="32">
        <f aca="true" t="shared" si="7" ref="D26:O26">+D27</f>
        <v>-56086.8</v>
      </c>
      <c r="E26" s="32">
        <f t="shared" si="7"/>
        <v>-12056</v>
      </c>
      <c r="F26" s="32">
        <f t="shared" si="7"/>
        <v>-48325.2</v>
      </c>
      <c r="G26" s="32">
        <f t="shared" si="7"/>
        <v>-95374.4</v>
      </c>
      <c r="H26" s="32">
        <f t="shared" si="7"/>
        <v>-13811.6</v>
      </c>
      <c r="I26" s="32">
        <f t="shared" si="7"/>
        <v>-81875.2</v>
      </c>
      <c r="J26" s="32">
        <f t="shared" si="7"/>
        <v>-65731.6</v>
      </c>
      <c r="K26" s="32">
        <f t="shared" si="7"/>
        <v>-59659.6</v>
      </c>
      <c r="L26" s="32">
        <f t="shared" si="7"/>
        <v>-51642.8</v>
      </c>
      <c r="M26" s="32">
        <f t="shared" si="7"/>
        <v>-30562.4</v>
      </c>
      <c r="N26" s="32">
        <f t="shared" si="7"/>
        <v>-26276.8</v>
      </c>
      <c r="O26" s="32">
        <f t="shared" si="7"/>
        <v>-704462.0000000001</v>
      </c>
    </row>
    <row r="27" spans="1:26" ht="18.75" customHeight="1">
      <c r="A27" s="28" t="s">
        <v>43</v>
      </c>
      <c r="B27" s="16">
        <f>ROUND((-B9)*$G$3,2)</f>
        <v>-81690.4</v>
      </c>
      <c r="C27" s="16">
        <f aca="true" t="shared" si="8" ref="C27:N27">ROUND((-C9)*$G$3,2)</f>
        <v>-81369.2</v>
      </c>
      <c r="D27" s="16">
        <f t="shared" si="8"/>
        <v>-56086.8</v>
      </c>
      <c r="E27" s="16">
        <f t="shared" si="8"/>
        <v>-12056</v>
      </c>
      <c r="F27" s="16">
        <f t="shared" si="8"/>
        <v>-48325.2</v>
      </c>
      <c r="G27" s="16">
        <f t="shared" si="8"/>
        <v>-95374.4</v>
      </c>
      <c r="H27" s="16">
        <f t="shared" si="8"/>
        <v>-13811.6</v>
      </c>
      <c r="I27" s="16">
        <f t="shared" si="8"/>
        <v>-81875.2</v>
      </c>
      <c r="J27" s="16">
        <f t="shared" si="8"/>
        <v>-65731.6</v>
      </c>
      <c r="K27" s="16">
        <f t="shared" si="8"/>
        <v>-59659.6</v>
      </c>
      <c r="L27" s="16">
        <f t="shared" si="8"/>
        <v>-51642.8</v>
      </c>
      <c r="M27" s="16">
        <f t="shared" si="8"/>
        <v>-30562.4</v>
      </c>
      <c r="N27" s="16">
        <f t="shared" si="8"/>
        <v>-26276.8</v>
      </c>
      <c r="O27" s="33">
        <f aca="true" t="shared" si="9" ref="O27:O44">SUM(B27:N27)</f>
        <v>-704462.0000000001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-36472.3</v>
      </c>
      <c r="C28" s="32">
        <f aca="true" t="shared" si="10" ref="C28:O28">SUM(C29:C37)</f>
        <v>-15088.94</v>
      </c>
      <c r="D28" s="32">
        <f t="shared" si="10"/>
        <v>-701898.69</v>
      </c>
      <c r="E28" s="32">
        <f t="shared" si="10"/>
        <v>-6193.27</v>
      </c>
      <c r="F28" s="32">
        <f t="shared" si="10"/>
        <v>-450149.75</v>
      </c>
      <c r="G28" s="32">
        <f t="shared" si="10"/>
        <v>-29926.69</v>
      </c>
      <c r="H28" s="32">
        <f t="shared" si="10"/>
        <v>-101699</v>
      </c>
      <c r="I28" s="32">
        <f t="shared" si="10"/>
        <v>-19353.73</v>
      </c>
      <c r="J28" s="32">
        <f t="shared" si="10"/>
        <v>-30754.83</v>
      </c>
      <c r="K28" s="32">
        <f t="shared" si="10"/>
        <v>-22997.54</v>
      </c>
      <c r="L28" s="32">
        <f t="shared" si="10"/>
        <v>-31875.99</v>
      </c>
      <c r="M28" s="32">
        <f t="shared" si="10"/>
        <v>-10345.28</v>
      </c>
      <c r="N28" s="32">
        <f t="shared" si="10"/>
        <v>-29519.44</v>
      </c>
      <c r="O28" s="32">
        <f t="shared" si="10"/>
        <v>-1486275.45</v>
      </c>
    </row>
    <row r="29" spans="1:26" ht="18.75" customHeight="1">
      <c r="A29" s="28" t="s">
        <v>45</v>
      </c>
      <c r="B29" s="34">
        <v>-36472.3</v>
      </c>
      <c r="C29" s="34">
        <v>-15088.94</v>
      </c>
      <c r="D29" s="34">
        <v>-16898.69</v>
      </c>
      <c r="E29" s="34">
        <v>-6193.27</v>
      </c>
      <c r="F29" s="34">
        <v>-30149.75</v>
      </c>
      <c r="G29" s="34">
        <v>-29926.69</v>
      </c>
      <c r="H29" s="34">
        <v>-7699</v>
      </c>
      <c r="I29" s="34">
        <v>-19353.73</v>
      </c>
      <c r="J29" s="34">
        <v>-30754.83</v>
      </c>
      <c r="K29" s="34">
        <v>-22997.54</v>
      </c>
      <c r="L29" s="34">
        <v>-31875.99</v>
      </c>
      <c r="M29" s="34">
        <v>-10345.28</v>
      </c>
      <c r="N29" s="34">
        <v>-29519.44</v>
      </c>
      <c r="O29" s="34">
        <f t="shared" si="9"/>
        <v>-287275.45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-920000</v>
      </c>
      <c r="G35" s="34">
        <v>0</v>
      </c>
      <c r="H35" s="34">
        <v>-247000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-2416000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-56199.19</v>
      </c>
      <c r="C39" s="36">
        <v>-125358.49</v>
      </c>
      <c r="D39" s="36">
        <v>-869.35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-9870.77</v>
      </c>
      <c r="K39" s="36">
        <v>-175000</v>
      </c>
      <c r="L39" s="36">
        <v>-175000</v>
      </c>
      <c r="M39" s="36">
        <v>-3164.94</v>
      </c>
      <c r="N39" s="36">
        <v>0</v>
      </c>
      <c r="O39" s="34">
        <f t="shared" si="9"/>
        <v>-545462.74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785542.1599999999</v>
      </c>
      <c r="C42" s="37">
        <f aca="true" t="shared" si="11" ref="C42:N42">+C17+C25</f>
        <v>535409.23</v>
      </c>
      <c r="D42" s="37">
        <f t="shared" si="11"/>
        <v>12924.449999999837</v>
      </c>
      <c r="E42" s="37">
        <f t="shared" si="11"/>
        <v>181681.84</v>
      </c>
      <c r="F42" s="37">
        <f t="shared" si="11"/>
        <v>124898.09999999992</v>
      </c>
      <c r="G42" s="37">
        <f t="shared" si="11"/>
        <v>757735.3300000001</v>
      </c>
      <c r="H42" s="37">
        <f t="shared" si="11"/>
        <v>38469.359999999986</v>
      </c>
      <c r="I42" s="37">
        <f t="shared" si="11"/>
        <v>592633.2400000002</v>
      </c>
      <c r="J42" s="37">
        <f t="shared" si="11"/>
        <v>531517.56</v>
      </c>
      <c r="K42" s="37">
        <f t="shared" si="11"/>
        <v>602052.99</v>
      </c>
      <c r="L42" s="37">
        <f t="shared" si="11"/>
        <v>517293.11</v>
      </c>
      <c r="M42" s="37">
        <f t="shared" si="11"/>
        <v>374880.49</v>
      </c>
      <c r="N42" s="37">
        <f t="shared" si="11"/>
        <v>171967.52</v>
      </c>
      <c r="O42" s="37">
        <f>SUM(B42:N42)</f>
        <v>5227005.38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-195565.31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-195565.31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785542.16</v>
      </c>
      <c r="C48" s="52">
        <f t="shared" si="12"/>
        <v>535409.23</v>
      </c>
      <c r="D48" s="52">
        <f t="shared" si="12"/>
        <v>12924.45</v>
      </c>
      <c r="E48" s="52">
        <f t="shared" si="12"/>
        <v>181681.84</v>
      </c>
      <c r="F48" s="52">
        <f t="shared" si="12"/>
        <v>124898.1</v>
      </c>
      <c r="G48" s="52">
        <f t="shared" si="12"/>
        <v>757735.33</v>
      </c>
      <c r="H48" s="52">
        <f t="shared" si="12"/>
        <v>38469.36</v>
      </c>
      <c r="I48" s="52">
        <f t="shared" si="12"/>
        <v>592633.23</v>
      </c>
      <c r="J48" s="52">
        <f t="shared" si="12"/>
        <v>531517.56</v>
      </c>
      <c r="K48" s="52">
        <f t="shared" si="12"/>
        <v>602053</v>
      </c>
      <c r="L48" s="52">
        <f t="shared" si="12"/>
        <v>517293.11</v>
      </c>
      <c r="M48" s="52">
        <f t="shared" si="12"/>
        <v>374880.49</v>
      </c>
      <c r="N48" s="52">
        <f t="shared" si="12"/>
        <v>171967.52</v>
      </c>
      <c r="O48" s="37">
        <f t="shared" si="12"/>
        <v>5227005.38</v>
      </c>
      <c r="Q48"/>
    </row>
    <row r="49" spans="1:18" ht="18.75" customHeight="1">
      <c r="A49" s="26" t="s">
        <v>61</v>
      </c>
      <c r="B49" s="52">
        <v>638113.49</v>
      </c>
      <c r="C49" s="52">
        <v>388756.07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1026869.56</v>
      </c>
      <c r="P49"/>
      <c r="Q49"/>
      <c r="R49" s="44"/>
    </row>
    <row r="50" spans="1:16" ht="18.75" customHeight="1">
      <c r="A50" s="26" t="s">
        <v>62</v>
      </c>
      <c r="B50" s="52">
        <v>147428.67</v>
      </c>
      <c r="C50" s="52">
        <v>146653.16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294081.83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38469.36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51393.81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181681.84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181681.84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124898.1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124898.1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757735.33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757735.33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592633.23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592633.23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531517.56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531517.56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602053</v>
      </c>
      <c r="L57" s="32">
        <v>517293.11</v>
      </c>
      <c r="M57" s="53">
        <v>0</v>
      </c>
      <c r="N57" s="53">
        <v>0</v>
      </c>
      <c r="O57" s="37">
        <f t="shared" si="13"/>
        <v>1119346.1099999999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374880.49</v>
      </c>
      <c r="N58" s="53">
        <v>0</v>
      </c>
      <c r="O58" s="37">
        <f t="shared" si="13"/>
        <v>374880.49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171967.52</v>
      </c>
      <c r="O59" s="56">
        <f t="shared" si="13"/>
        <v>171967.52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2020-01-31T13:41:05Z</dcterms:modified>
  <cp:category/>
  <cp:version/>
  <cp:contentType/>
  <cp:contentStatus/>
</cp:coreProperties>
</file>