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<sst xmlns="http://schemas.openxmlformats.org/spreadsheetml/2006/main" count="77" uniqueCount="74">
  <si>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</si>
  <si>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</si>
  <si>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</si>
  <si>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</si>
  <si>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</si>
  <si>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</si>
  <si>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</si>
  <si>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</si>
  <si>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</si>
  <si>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</si>
  <si>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</si>
  <si>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</si>
  <si>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</si>
  <si>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</si>
  <si>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</si>
  <si>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</si>
  <si>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</si>
  <si>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</si>
  <si>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</si>
  <si>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</si>
  <si>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</si>
  <si>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</si>
  <si>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</si>
  <si>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</si>
  <si>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</si>
  <si>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</si>
  <si>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</si>
  <si>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</si>
  <si>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</si>
  <si>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</si>
  <si>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</si>
  <si>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</si>
  <si>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</si>
  <si>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</si>
  <si>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</si>
  <si>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</si>
  <si>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</si>
  <si>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</si>
  <si>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</si>
  <si>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</si>
  <si>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</si>
  <si>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</si>
  <si>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</si>
  <si>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</si>
  <si>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</si>
  <si>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</si>
  <si>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</si>
  <si>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</si>
  <si>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</si>
  <si>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</si>
  <si>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</si>
  <si>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</si>
  <si>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</si>
  <si>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</si>
  <si>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</si>
  <si>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</si>
  <si>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</si>
  <si>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</si>
  <si>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</si>
  <si>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</si>
  <si>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</si>
  <si>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</si>
  <si>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</si>
  <si>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</si>
  <si>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</si>
  <si>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</si>
  <si>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</si>
  <si>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</si>
  <si>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</si>
  <si>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</si>
  <si>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</si>
  <si>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</si>
  <si>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</si>
  <si>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23/01/20 - VENCIMENTO 30/01/20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</si>
</sst>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390175</v>
      </c>
      <c r="C7" s="9">
        <f t="shared" si="0"/>
        <v>287117</v>
      </c>
      <c r="D7" s="9">
        <f t="shared" si="0"/>
        <v>286412</v>
      </c>
      <c r="E7" s="9">
        <f t="shared" si="0"/>
        <v>59740</v>
      </c>
      <c r="F7" s="9">
        <f t="shared" si="0"/>
        <v>247444</v>
      </c>
      <c r="G7" s="9">
        <f t="shared" si="0"/>
        <v>422052</v>
      </c>
      <c r="H7" s="9">
        <f t="shared" si="0"/>
        <v>49981</v>
      </c>
      <c r="I7" s="9">
        <f t="shared" si="0"/>
        <v>286960</v>
      </c>
      <c r="J7" s="9">
        <f t="shared" si="0"/>
        <v>252985</v>
      </c>
      <c r="K7" s="9">
        <f t="shared" si="0"/>
        <v>373622</v>
      </c>
      <c r="L7" s="9">
        <f t="shared" si="0"/>
        <v>303656</v>
      </c>
      <c r="M7" s="9">
        <f t="shared" si="0"/>
        <v>124913</v>
      </c>
      <c r="N7" s="9">
        <f t="shared" si="0"/>
        <v>87174</v>
      </c>
      <c r="O7" s="9">
        <f t="shared" si="0"/>
        <v>3172231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16801</v>
      </c>
      <c r="C8" s="11">
        <f t="shared" si="1"/>
        <v>17129</v>
      </c>
      <c r="D8" s="11">
        <f t="shared" si="1"/>
        <v>11571</v>
      </c>
      <c r="E8" s="11">
        <f t="shared" si="1"/>
        <v>2575</v>
      </c>
      <c r="F8" s="11">
        <f t="shared" si="1"/>
        <v>9910</v>
      </c>
      <c r="G8" s="11">
        <f t="shared" si="1"/>
        <v>19201</v>
      </c>
      <c r="H8" s="11">
        <f t="shared" si="1"/>
        <v>2627</v>
      </c>
      <c r="I8" s="11">
        <f t="shared" si="1"/>
        <v>16955</v>
      </c>
      <c r="J8" s="11">
        <f t="shared" si="1"/>
        <v>13731</v>
      </c>
      <c r="K8" s="11">
        <f t="shared" si="1"/>
        <v>11898</v>
      </c>
      <c r="L8" s="11">
        <f t="shared" si="1"/>
        <v>11046</v>
      </c>
      <c r="M8" s="11">
        <f t="shared" si="1"/>
        <v>6662</v>
      </c>
      <c r="N8" s="11">
        <f t="shared" si="1"/>
        <v>5615</v>
      </c>
      <c r="O8" s="11">
        <f t="shared" si="1"/>
        <v>145721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16801</v>
      </c>
      <c r="C9" s="11">
        <v>17129</v>
      </c>
      <c r="D9" s="11">
        <v>11565</v>
      </c>
      <c r="E9" s="11">
        <v>2575</v>
      </c>
      <c r="F9" s="11">
        <v>9910</v>
      </c>
      <c r="G9" s="11">
        <v>19201</v>
      </c>
      <c r="H9" s="11">
        <v>2622</v>
      </c>
      <c r="I9" s="11">
        <v>16951</v>
      </c>
      <c r="J9" s="11">
        <v>13731</v>
      </c>
      <c r="K9" s="11">
        <v>11888</v>
      </c>
      <c r="L9" s="11">
        <v>11046</v>
      </c>
      <c r="M9" s="11">
        <v>6651</v>
      </c>
      <c r="N9" s="11">
        <v>5615</v>
      </c>
      <c r="O9" s="11">
        <f>SUM(B9:N9)</f>
        <v>145685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6</v>
      </c>
      <c r="E10" s="13">
        <v>0</v>
      </c>
      <c r="F10" s="13">
        <v>0</v>
      </c>
      <c r="G10" s="13">
        <v>0</v>
      </c>
      <c r="H10" s="13">
        <v>5</v>
      </c>
      <c r="I10" s="13">
        <v>4</v>
      </c>
      <c r="J10" s="13">
        <v>0</v>
      </c>
      <c r="K10" s="13">
        <v>10</v>
      </c>
      <c r="L10" s="13">
        <v>0</v>
      </c>
      <c r="M10" s="13">
        <v>11</v>
      </c>
      <c r="N10" s="13">
        <v>0</v>
      </c>
      <c r="O10" s="11">
        <f>SUM(B10:N10)</f>
        <v>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373374</v>
      </c>
      <c r="C11" s="13">
        <v>269988</v>
      </c>
      <c r="D11" s="13">
        <v>274841</v>
      </c>
      <c r="E11" s="13">
        <v>57165</v>
      </c>
      <c r="F11" s="13">
        <v>237534</v>
      </c>
      <c r="G11" s="13">
        <v>402851</v>
      </c>
      <c r="H11" s="13">
        <v>47354</v>
      </c>
      <c r="I11" s="13">
        <v>270005</v>
      </c>
      <c r="J11" s="13">
        <v>239254</v>
      </c>
      <c r="K11" s="13">
        <v>361724</v>
      </c>
      <c r="L11" s="13">
        <v>292610</v>
      </c>
      <c r="M11" s="13">
        <v>118251</v>
      </c>
      <c r="N11" s="13">
        <v>81559</v>
      </c>
      <c r="O11" s="11">
        <f>SUM(B11:N11)</f>
        <v>3026510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952366.17</v>
      </c>
      <c r="C17" s="24">
        <f aca="true" t="shared" si="2" ref="C17:O17">C18+C19+C20+C21+C22+C23</f>
        <v>747559.78</v>
      </c>
      <c r="D17" s="24">
        <f t="shared" si="2"/>
        <v>571291.5099999999</v>
      </c>
      <c r="E17" s="24">
        <f t="shared" si="2"/>
        <v>197231.87999999998</v>
      </c>
      <c r="F17" s="24">
        <f t="shared" si="2"/>
        <v>618916.2399999999</v>
      </c>
      <c r="G17" s="24">
        <f t="shared" si="2"/>
        <v>872497.66</v>
      </c>
      <c r="H17" s="24">
        <f t="shared" si="2"/>
        <v>151056.41</v>
      </c>
      <c r="I17" s="24">
        <f t="shared" si="2"/>
        <v>695022.1200000001</v>
      </c>
      <c r="J17" s="24">
        <f t="shared" si="2"/>
        <v>643271.74</v>
      </c>
      <c r="K17" s="24">
        <f t="shared" si="2"/>
        <v>859238.02</v>
      </c>
      <c r="L17" s="24">
        <f t="shared" si="2"/>
        <v>795581.8899999999</v>
      </c>
      <c r="M17" s="24">
        <f t="shared" si="2"/>
        <v>432031.36000000004</v>
      </c>
      <c r="N17" s="24">
        <f t="shared" si="2"/>
        <v>231275.09</v>
      </c>
      <c r="O17" s="24">
        <f t="shared" si="2"/>
        <v>7767339.87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871728.99</v>
      </c>
      <c r="C18" s="22">
        <f t="shared" si="3"/>
        <v>662522.48</v>
      </c>
      <c r="D18" s="22">
        <f t="shared" si="3"/>
        <v>579468.76</v>
      </c>
      <c r="E18" s="22">
        <f t="shared" si="3"/>
        <v>206766.11</v>
      </c>
      <c r="F18" s="22">
        <f t="shared" si="3"/>
        <v>580058.22</v>
      </c>
      <c r="G18" s="22">
        <f t="shared" si="3"/>
        <v>813336.41</v>
      </c>
      <c r="H18" s="22">
        <f t="shared" si="3"/>
        <v>129145.91</v>
      </c>
      <c r="I18" s="22">
        <f t="shared" si="3"/>
        <v>656908.83</v>
      </c>
      <c r="J18" s="22">
        <f t="shared" si="3"/>
        <v>582902.74</v>
      </c>
      <c r="K18" s="22">
        <f t="shared" si="3"/>
        <v>814271.79</v>
      </c>
      <c r="L18" s="22">
        <f t="shared" si="3"/>
        <v>753188.34</v>
      </c>
      <c r="M18" s="22">
        <f t="shared" si="3"/>
        <v>357938.2</v>
      </c>
      <c r="N18" s="22">
        <f t="shared" si="3"/>
        <v>225745.79</v>
      </c>
      <c r="O18" s="27">
        <f aca="true" t="shared" si="4" ref="O18:O23">SUM(B18:N18)</f>
        <v>7233982.57</v>
      </c>
    </row>
    <row r="19" spans="1:23" ht="18.75" customHeight="1">
      <c r="A19" s="26" t="s">
        <v>36</v>
      </c>
      <c r="B19" s="16">
        <f>IF(B15&lt;&gt;0,ROUND((B15-1)*B18,2),0)</f>
        <v>20052.8</v>
      </c>
      <c r="C19" s="22">
        <f aca="true" t="shared" si="5" ref="C19:N19">IF(C15&lt;&gt;0,ROUND((C15-1)*C18,2),0)</f>
        <v>28022.09</v>
      </c>
      <c r="D19" s="22">
        <f t="shared" si="5"/>
        <v>-17996.53</v>
      </c>
      <c r="E19" s="22">
        <f t="shared" si="5"/>
        <v>-15255.63</v>
      </c>
      <c r="F19" s="22">
        <f t="shared" si="5"/>
        <v>14447.83</v>
      </c>
      <c r="G19" s="22">
        <f t="shared" si="5"/>
        <v>35986.25</v>
      </c>
      <c r="H19" s="22">
        <f t="shared" si="5"/>
        <v>23064.6</v>
      </c>
      <c r="I19" s="22">
        <f t="shared" si="5"/>
        <v>-14316.44</v>
      </c>
      <c r="J19" s="22">
        <f t="shared" si="5"/>
        <v>26630.63</v>
      </c>
      <c r="K19" s="22">
        <f t="shared" si="5"/>
        <v>-10504.61</v>
      </c>
      <c r="L19" s="22">
        <f t="shared" si="5"/>
        <v>-5861.51</v>
      </c>
      <c r="M19" s="22">
        <f t="shared" si="5"/>
        <v>35331.71</v>
      </c>
      <c r="N19" s="22">
        <f t="shared" si="5"/>
        <v>-9422.59</v>
      </c>
      <c r="O19" s="27">
        <f t="shared" si="4"/>
        <v>110178.6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14091.07</v>
      </c>
      <c r="G23" s="22">
        <v>5015.71</v>
      </c>
      <c r="H23" s="22">
        <v>0</v>
      </c>
      <c r="I23" s="22">
        <v>36634.42</v>
      </c>
      <c r="J23" s="22">
        <v>22275.33</v>
      </c>
      <c r="K23" s="22">
        <v>26725.5</v>
      </c>
      <c r="L23" s="22">
        <v>26160.72</v>
      </c>
      <c r="M23" s="22">
        <v>26053.26</v>
      </c>
      <c r="N23" s="22">
        <v>7366.84</v>
      </c>
      <c r="O23" s="27">
        <f t="shared" si="4"/>
        <v>241497.32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-73924.4</v>
      </c>
      <c r="C25" s="31">
        <f>+C26+C28+C39+C40+C43-C44</f>
        <v>-75367.6</v>
      </c>
      <c r="D25" s="31">
        <f t="shared" si="6"/>
        <v>-67637.01000000001</v>
      </c>
      <c r="E25" s="31">
        <f t="shared" si="6"/>
        <v>-11330</v>
      </c>
      <c r="F25" s="31">
        <f t="shared" si="6"/>
        <v>-43604</v>
      </c>
      <c r="G25" s="31">
        <f t="shared" si="6"/>
        <v>-84484.4</v>
      </c>
      <c r="H25" s="31">
        <f t="shared" si="6"/>
        <v>-38628.19</v>
      </c>
      <c r="I25" s="31">
        <f t="shared" si="6"/>
        <v>-74584.4</v>
      </c>
      <c r="J25" s="31">
        <f t="shared" si="6"/>
        <v>-60416.4</v>
      </c>
      <c r="K25" s="31">
        <f t="shared" si="6"/>
        <v>-52307.2</v>
      </c>
      <c r="L25" s="31">
        <f t="shared" si="6"/>
        <v>-48602.4</v>
      </c>
      <c r="M25" s="31">
        <f t="shared" si="6"/>
        <v>-29264.4</v>
      </c>
      <c r="N25" s="31">
        <f t="shared" si="6"/>
        <v>-24706</v>
      </c>
      <c r="O25" s="31">
        <f t="shared" si="6"/>
        <v>-684856.4</v>
      </c>
    </row>
    <row r="26" spans="1:15" ht="18.75" customHeight="1">
      <c r="A26" s="26" t="s">
        <v>42</v>
      </c>
      <c r="B26" s="32">
        <f>+B27</f>
        <v>-73924.4</v>
      </c>
      <c r="C26" s="32">
        <f>+C27</f>
        <v>-75367.6</v>
      </c>
      <c r="D26" s="32">
        <f aca="true" t="shared" si="7" ref="D26:O26">+D27</f>
        <v>-50886</v>
      </c>
      <c r="E26" s="32">
        <f t="shared" si="7"/>
        <v>-11330</v>
      </c>
      <c r="F26" s="32">
        <f t="shared" si="7"/>
        <v>-43604</v>
      </c>
      <c r="G26" s="32">
        <f t="shared" si="7"/>
        <v>-84484.4</v>
      </c>
      <c r="H26" s="32">
        <f t="shared" si="7"/>
        <v>-11536.8</v>
      </c>
      <c r="I26" s="32">
        <f t="shared" si="7"/>
        <v>-74584.4</v>
      </c>
      <c r="J26" s="32">
        <f t="shared" si="7"/>
        <v>-60416.4</v>
      </c>
      <c r="K26" s="32">
        <f t="shared" si="7"/>
        <v>-52307.2</v>
      </c>
      <c r="L26" s="32">
        <f t="shared" si="7"/>
        <v>-48602.4</v>
      </c>
      <c r="M26" s="32">
        <f t="shared" si="7"/>
        <v>-29264.4</v>
      </c>
      <c r="N26" s="32">
        <f t="shared" si="7"/>
        <v>-24706</v>
      </c>
      <c r="O26" s="32">
        <f t="shared" si="7"/>
        <v>-641014</v>
      </c>
    </row>
    <row r="27" spans="1:26" ht="18.75" customHeight="1">
      <c r="A27" s="28" t="s">
        <v>43</v>
      </c>
      <c r="B27" s="16">
        <f>ROUND((-B9)*$G$3,2)</f>
        <v>-73924.4</v>
      </c>
      <c r="C27" s="16">
        <f aca="true" t="shared" si="8" ref="C27:N27">ROUND((-C9)*$G$3,2)</f>
        <v>-75367.6</v>
      </c>
      <c r="D27" s="16">
        <f t="shared" si="8"/>
        <v>-50886</v>
      </c>
      <c r="E27" s="16">
        <f t="shared" si="8"/>
        <v>-11330</v>
      </c>
      <c r="F27" s="16">
        <f t="shared" si="8"/>
        <v>-43604</v>
      </c>
      <c r="G27" s="16">
        <f t="shared" si="8"/>
        <v>-84484.4</v>
      </c>
      <c r="H27" s="16">
        <f t="shared" si="8"/>
        <v>-11536.8</v>
      </c>
      <c r="I27" s="16">
        <f t="shared" si="8"/>
        <v>-74584.4</v>
      </c>
      <c r="J27" s="16">
        <f t="shared" si="8"/>
        <v>-60416.4</v>
      </c>
      <c r="K27" s="16">
        <f t="shared" si="8"/>
        <v>-52307.2</v>
      </c>
      <c r="L27" s="16">
        <f t="shared" si="8"/>
        <v>-48602.4</v>
      </c>
      <c r="M27" s="16">
        <f t="shared" si="8"/>
        <v>-29264.4</v>
      </c>
      <c r="N27" s="16">
        <f t="shared" si="8"/>
        <v>-24706</v>
      </c>
      <c r="O27" s="33">
        <f aca="true" t="shared" si="9" ref="O27:O44">SUM(B27:N27)</f>
        <v>-641014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-16751.01000000001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-7552.820000000007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-24303.830000000075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-16751.01</v>
      </c>
      <c r="E29" s="34">
        <v>0</v>
      </c>
      <c r="F29" s="34">
        <v>0</v>
      </c>
      <c r="G29" s="34">
        <v>0</v>
      </c>
      <c r="H29" s="34">
        <v>-7552.82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-24303.829999999998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878441.77</v>
      </c>
      <c r="C42" s="37">
        <f aca="true" t="shared" si="11" ref="C42:N42">+C17+C25</f>
        <v>672192.18</v>
      </c>
      <c r="D42" s="37">
        <f t="shared" si="11"/>
        <v>503654.4999999999</v>
      </c>
      <c r="E42" s="37">
        <f t="shared" si="11"/>
        <v>185901.87999999998</v>
      </c>
      <c r="F42" s="37">
        <f t="shared" si="11"/>
        <v>575312.2399999999</v>
      </c>
      <c r="G42" s="37">
        <f t="shared" si="11"/>
        <v>788013.26</v>
      </c>
      <c r="H42" s="37">
        <f t="shared" si="11"/>
        <v>112428.22</v>
      </c>
      <c r="I42" s="37">
        <f t="shared" si="11"/>
        <v>620437.7200000001</v>
      </c>
      <c r="J42" s="37">
        <f t="shared" si="11"/>
        <v>582855.34</v>
      </c>
      <c r="K42" s="37">
        <f t="shared" si="11"/>
        <v>806930.8200000001</v>
      </c>
      <c r="L42" s="37">
        <f t="shared" si="11"/>
        <v>746979.4899999999</v>
      </c>
      <c r="M42" s="37">
        <f t="shared" si="11"/>
        <v>402766.96</v>
      </c>
      <c r="N42" s="37">
        <f t="shared" si="11"/>
        <v>206569.09</v>
      </c>
      <c r="O42" s="37">
        <f>SUM(B42:N42)</f>
        <v>7082483.470000001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-19538.57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-19538.57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878441.76</v>
      </c>
      <c r="C48" s="52">
        <f t="shared" si="12"/>
        <v>672192.17</v>
      </c>
      <c r="D48" s="52">
        <f t="shared" si="12"/>
        <v>503654.5</v>
      </c>
      <c r="E48" s="52">
        <f t="shared" si="12"/>
        <v>185901.89</v>
      </c>
      <c r="F48" s="52">
        <f t="shared" si="12"/>
        <v>575312.25</v>
      </c>
      <c r="G48" s="52">
        <f t="shared" si="12"/>
        <v>788013.26</v>
      </c>
      <c r="H48" s="52">
        <f t="shared" si="12"/>
        <v>112428.21</v>
      </c>
      <c r="I48" s="52">
        <f t="shared" si="12"/>
        <v>620437.72</v>
      </c>
      <c r="J48" s="52">
        <f t="shared" si="12"/>
        <v>582855.34</v>
      </c>
      <c r="K48" s="52">
        <f t="shared" si="12"/>
        <v>806930.82</v>
      </c>
      <c r="L48" s="52">
        <f t="shared" si="12"/>
        <v>746979.49</v>
      </c>
      <c r="M48" s="52">
        <f t="shared" si="12"/>
        <v>402766.96</v>
      </c>
      <c r="N48" s="52">
        <f t="shared" si="12"/>
        <v>206569.09</v>
      </c>
      <c r="O48" s="37">
        <f t="shared" si="12"/>
        <v>7082483.46</v>
      </c>
      <c r="Q48" s="44"/>
    </row>
    <row r="49" spans="1:18" ht="18.75" customHeight="1">
      <c r="A49" s="26" t="s">
        <v>61</v>
      </c>
      <c r="B49" s="52">
        <v>712897.67</v>
      </c>
      <c r="C49" s="52">
        <v>485871.96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1198769.6300000001</v>
      </c>
      <c r="P49"/>
      <c r="Q49"/>
      <c r="R49" s="44"/>
    </row>
    <row r="50" spans="1:16" ht="18.75" customHeight="1">
      <c r="A50" s="26" t="s">
        <v>62</v>
      </c>
      <c r="B50" s="52">
        <v>165544.09</v>
      </c>
      <c r="C50" s="52">
        <v>186320.21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351864.3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503654.5</v>
      </c>
      <c r="E51" s="53">
        <v>0</v>
      </c>
      <c r="F51" s="53">
        <v>0</v>
      </c>
      <c r="G51" s="53">
        <v>0</v>
      </c>
      <c r="H51" s="52">
        <v>112428.21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616082.71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185901.89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185901.89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575312.25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575312.25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788013.26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788013.26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620437.72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620437.72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582855.34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582855.34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806930.82</v>
      </c>
      <c r="L57" s="32">
        <v>746979.49</v>
      </c>
      <c r="M57" s="53">
        <v>0</v>
      </c>
      <c r="N57" s="53">
        <v>0</v>
      </c>
      <c r="O57" s="37">
        <f t="shared" si="13"/>
        <v>1553910.31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402766.96</v>
      </c>
      <c r="N58" s="53">
        <v>0</v>
      </c>
      <c r="O58" s="37">
        <f t="shared" si="13"/>
        <v>402766.96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206569.09</v>
      </c>
      <c r="O59" s="56">
        <f t="shared" si="13"/>
        <v>206569.09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2020-01-31T12:14:38Z</dcterms:modified>
  <cp:category/>
  <cp:version/>
  <cp:contentType/>
  <cp:contentStatus/>
</cp:coreProperties>
</file>