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<sst xmlns="http://schemas.openxmlformats.org/spreadsheetml/2006/main" count="77" uniqueCount="74">
  <si>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</si>
  <si>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</si>
  <si>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</si>
  <si>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</si>
  <si>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</si>
  <si>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</si>
  <si>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</si>
  <si>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</si>
  <si>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</si>
  <si>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</si>
  <si>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</si>
  <si>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</si>
  <si>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</si>
  <si>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</si>
  <si>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</si>
  <si>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</si>
  <si>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</si>
  <si>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</si>
  <si>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</si>
  <si>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</si>
  <si>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</si>
  <si>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</si>
  <si>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</si>
  <si>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</si>
  <si>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</si>
  <si>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</si>
  <si>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</si>
  <si>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</si>
  <si>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</si>
  <si>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</si>
  <si>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</si>
  <si>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</si>
  <si>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</si>
  <si>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</si>
  <si>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</si>
  <si>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</si>
  <si>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</si>
  <si>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</si>
  <si>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</si>
  <si>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</si>
  <si>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</si>
  <si>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</si>
  <si>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</si>
  <si>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</si>
  <si>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</si>
  <si>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</si>
  <si>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</si>
  <si>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</si>
  <si>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</si>
  <si>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</si>
  <si>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</si>
  <si>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</si>
  <si>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</si>
  <si>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</si>
  <si>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</si>
  <si>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</si>
  <si>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</si>
  <si>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</si>
  <si>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</si>
  <si>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</si>
  <si>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</si>
  <si>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</si>
  <si>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</si>
  <si>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</si>
  <si>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</si>
  <si>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</si>
  <si>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</si>
  <si>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</si>
  <si>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</si>
  <si>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</si>
  <si>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</si>
  <si>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</si>
  <si>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</si>
  <si>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22/01/20 - VENCIMENTO 29/01/20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</si>
</sst>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401679</v>
      </c>
      <c r="C7" s="9">
        <f t="shared" si="0"/>
        <v>298158</v>
      </c>
      <c r="D7" s="9">
        <f t="shared" si="0"/>
        <v>295333</v>
      </c>
      <c r="E7" s="9">
        <f t="shared" si="0"/>
        <v>61908</v>
      </c>
      <c r="F7" s="9">
        <f t="shared" si="0"/>
        <v>255490</v>
      </c>
      <c r="G7" s="9">
        <f t="shared" si="0"/>
        <v>435440</v>
      </c>
      <c r="H7" s="9">
        <f t="shared" si="0"/>
        <v>50598</v>
      </c>
      <c r="I7" s="9">
        <f t="shared" si="0"/>
        <v>298060</v>
      </c>
      <c r="J7" s="9">
        <f t="shared" si="0"/>
        <v>258049</v>
      </c>
      <c r="K7" s="9">
        <f t="shared" si="0"/>
        <v>382406</v>
      </c>
      <c r="L7" s="9">
        <f t="shared" si="0"/>
        <v>308671</v>
      </c>
      <c r="M7" s="9">
        <f t="shared" si="0"/>
        <v>125974</v>
      </c>
      <c r="N7" s="9">
        <f t="shared" si="0"/>
        <v>88625</v>
      </c>
      <c r="O7" s="9">
        <f t="shared" si="0"/>
        <v>3260391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17720</v>
      </c>
      <c r="C8" s="11">
        <f t="shared" si="1"/>
        <v>17583</v>
      </c>
      <c r="D8" s="11">
        <f t="shared" si="1"/>
        <v>11889</v>
      </c>
      <c r="E8" s="11">
        <f t="shared" si="1"/>
        <v>2580</v>
      </c>
      <c r="F8" s="11">
        <f t="shared" si="1"/>
        <v>10226</v>
      </c>
      <c r="G8" s="11">
        <f t="shared" si="1"/>
        <v>19998</v>
      </c>
      <c r="H8" s="11">
        <f t="shared" si="1"/>
        <v>2698</v>
      </c>
      <c r="I8" s="11">
        <f t="shared" si="1"/>
        <v>17656</v>
      </c>
      <c r="J8" s="11">
        <f t="shared" si="1"/>
        <v>14287</v>
      </c>
      <c r="K8" s="11">
        <f t="shared" si="1"/>
        <v>12476</v>
      </c>
      <c r="L8" s="11">
        <f t="shared" si="1"/>
        <v>11708</v>
      </c>
      <c r="M8" s="11">
        <f t="shared" si="1"/>
        <v>6527</v>
      </c>
      <c r="N8" s="11">
        <f t="shared" si="1"/>
        <v>5905</v>
      </c>
      <c r="O8" s="11">
        <f t="shared" si="1"/>
        <v>151253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17720</v>
      </c>
      <c r="C9" s="11">
        <v>17583</v>
      </c>
      <c r="D9" s="11">
        <v>11889</v>
      </c>
      <c r="E9" s="11">
        <v>2580</v>
      </c>
      <c r="F9" s="11">
        <v>10226</v>
      </c>
      <c r="G9" s="11">
        <v>19998</v>
      </c>
      <c r="H9" s="11">
        <v>2688</v>
      </c>
      <c r="I9" s="11">
        <v>17653</v>
      </c>
      <c r="J9" s="11">
        <v>14287</v>
      </c>
      <c r="K9" s="11">
        <v>12474</v>
      </c>
      <c r="L9" s="11">
        <v>11708</v>
      </c>
      <c r="M9" s="11">
        <v>6522</v>
      </c>
      <c r="N9" s="11">
        <v>5905</v>
      </c>
      <c r="O9" s="11">
        <f>SUM(B9:N9)</f>
        <v>151233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3</v>
      </c>
      <c r="J10" s="13">
        <v>0</v>
      </c>
      <c r="K10" s="13">
        <v>2</v>
      </c>
      <c r="L10" s="13">
        <v>0</v>
      </c>
      <c r="M10" s="13">
        <v>5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383959</v>
      </c>
      <c r="C11" s="13">
        <v>280575</v>
      </c>
      <c r="D11" s="13">
        <v>283444</v>
      </c>
      <c r="E11" s="13">
        <v>59328</v>
      </c>
      <c r="F11" s="13">
        <v>245264</v>
      </c>
      <c r="G11" s="13">
        <v>415442</v>
      </c>
      <c r="H11" s="13">
        <v>47900</v>
      </c>
      <c r="I11" s="13">
        <v>280404</v>
      </c>
      <c r="J11" s="13">
        <v>243762</v>
      </c>
      <c r="K11" s="13">
        <v>369930</v>
      </c>
      <c r="L11" s="13">
        <v>296963</v>
      </c>
      <c r="M11" s="13">
        <v>119447</v>
      </c>
      <c r="N11" s="13">
        <v>82720</v>
      </c>
      <c r="O11" s="11">
        <f>SUM(B11:N11)</f>
        <v>3109138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978659.64</v>
      </c>
      <c r="C17" s="24">
        <f aca="true" t="shared" si="2" ref="C17:O17">C18+C19+C20+C21+C22+C23</f>
        <v>774114.4700000001</v>
      </c>
      <c r="D17" s="24">
        <f t="shared" si="2"/>
        <v>588779.9299999999</v>
      </c>
      <c r="E17" s="24">
        <f t="shared" si="2"/>
        <v>204181.91999999998</v>
      </c>
      <c r="F17" s="24">
        <f t="shared" si="2"/>
        <v>638247.48</v>
      </c>
      <c r="G17" s="24">
        <f t="shared" si="2"/>
        <v>899439.2000000001</v>
      </c>
      <c r="H17" s="24">
        <f t="shared" si="2"/>
        <v>152935.38999999998</v>
      </c>
      <c r="I17" s="24">
        <f t="shared" si="2"/>
        <v>719878.4600000001</v>
      </c>
      <c r="J17" s="24">
        <f t="shared" si="2"/>
        <v>655472.7699999999</v>
      </c>
      <c r="K17" s="24">
        <f t="shared" si="2"/>
        <v>878134.9</v>
      </c>
      <c r="L17" s="24">
        <f t="shared" si="2"/>
        <v>807280.1000000001</v>
      </c>
      <c r="M17" s="24">
        <f t="shared" si="2"/>
        <v>435371.76</v>
      </c>
      <c r="N17" s="24">
        <f t="shared" si="2"/>
        <v>234875.76999999996</v>
      </c>
      <c r="O17" s="24">
        <f t="shared" si="2"/>
        <v>7967371.789999999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897431.22</v>
      </c>
      <c r="C18" s="22">
        <f t="shared" si="3"/>
        <v>687999.59</v>
      </c>
      <c r="D18" s="22">
        <f t="shared" si="3"/>
        <v>597517.73</v>
      </c>
      <c r="E18" s="22">
        <f t="shared" si="3"/>
        <v>214269.78</v>
      </c>
      <c r="F18" s="22">
        <f t="shared" si="3"/>
        <v>598919.66</v>
      </c>
      <c r="G18" s="22">
        <f t="shared" si="3"/>
        <v>839136.42</v>
      </c>
      <c r="H18" s="22">
        <f t="shared" si="3"/>
        <v>130740.17</v>
      </c>
      <c r="I18" s="22">
        <f t="shared" si="3"/>
        <v>682318.95</v>
      </c>
      <c r="J18" s="22">
        <f t="shared" si="3"/>
        <v>594570.7</v>
      </c>
      <c r="K18" s="22">
        <f t="shared" si="3"/>
        <v>833415.64</v>
      </c>
      <c r="L18" s="22">
        <f t="shared" si="3"/>
        <v>765627.55</v>
      </c>
      <c r="M18" s="22">
        <f t="shared" si="3"/>
        <v>360978.5</v>
      </c>
      <c r="N18" s="22">
        <f t="shared" si="3"/>
        <v>229503.3</v>
      </c>
      <c r="O18" s="27">
        <f aca="true" t="shared" si="4" ref="O18:O23">SUM(B18:N18)</f>
        <v>7432429.209999999</v>
      </c>
    </row>
    <row r="19" spans="1:23" ht="18.75" customHeight="1">
      <c r="A19" s="26" t="s">
        <v>36</v>
      </c>
      <c r="B19" s="16">
        <f>IF(B15&lt;&gt;0,ROUND((B15-1)*B18,2),0)</f>
        <v>20644.04</v>
      </c>
      <c r="C19" s="22">
        <f aca="true" t="shared" si="5" ref="C19:N19">IF(C15&lt;&gt;0,ROUND((C15-1)*C18,2),0)</f>
        <v>29099.67</v>
      </c>
      <c r="D19" s="22">
        <f t="shared" si="5"/>
        <v>-18557.08</v>
      </c>
      <c r="E19" s="22">
        <f t="shared" si="5"/>
        <v>-15809.26</v>
      </c>
      <c r="F19" s="22">
        <f t="shared" si="5"/>
        <v>14917.63</v>
      </c>
      <c r="G19" s="22">
        <f t="shared" si="5"/>
        <v>37127.78</v>
      </c>
      <c r="H19" s="22">
        <f t="shared" si="5"/>
        <v>23349.32</v>
      </c>
      <c r="I19" s="22">
        <f t="shared" si="5"/>
        <v>-14870.22</v>
      </c>
      <c r="J19" s="22">
        <f t="shared" si="5"/>
        <v>27163.7</v>
      </c>
      <c r="K19" s="22">
        <f t="shared" si="5"/>
        <v>-10751.58</v>
      </c>
      <c r="L19" s="22">
        <f t="shared" si="5"/>
        <v>-5958.32</v>
      </c>
      <c r="M19" s="22">
        <f t="shared" si="5"/>
        <v>35631.81</v>
      </c>
      <c r="N19" s="22">
        <f t="shared" si="5"/>
        <v>-9579.42</v>
      </c>
      <c r="O19" s="27">
        <f t="shared" si="4"/>
        <v>112408.06999999999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36634.42</v>
      </c>
      <c r="J23" s="22">
        <v>22275.33</v>
      </c>
      <c r="K23" s="22">
        <v>26725.5</v>
      </c>
      <c r="L23" s="22">
        <v>25516.53</v>
      </c>
      <c r="M23" s="22">
        <v>26053.26</v>
      </c>
      <c r="N23" s="22">
        <v>7366.84</v>
      </c>
      <c r="O23" s="27">
        <f t="shared" si="4"/>
        <v>240853.13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-77968</v>
      </c>
      <c r="C25" s="31">
        <f>+C26+C28+C39+C40+C43-C44</f>
        <v>-77365.2</v>
      </c>
      <c r="D25" s="31">
        <f t="shared" si="6"/>
        <v>615412.7400000001</v>
      </c>
      <c r="E25" s="31">
        <f t="shared" si="6"/>
        <v>-11352</v>
      </c>
      <c r="F25" s="31">
        <f t="shared" si="6"/>
        <v>375005.6</v>
      </c>
      <c r="G25" s="31">
        <f t="shared" si="6"/>
        <v>-87991.2</v>
      </c>
      <c r="H25" s="31">
        <f t="shared" si="6"/>
        <v>-152935.38999999998</v>
      </c>
      <c r="I25" s="31">
        <f t="shared" si="6"/>
        <v>-77673.2</v>
      </c>
      <c r="J25" s="31">
        <f t="shared" si="6"/>
        <v>-62862.8</v>
      </c>
      <c r="K25" s="31">
        <f t="shared" si="6"/>
        <v>-54885.6</v>
      </c>
      <c r="L25" s="31">
        <f t="shared" si="6"/>
        <v>-51515.2</v>
      </c>
      <c r="M25" s="31">
        <f t="shared" si="6"/>
        <v>-28696.8</v>
      </c>
      <c r="N25" s="31">
        <f t="shared" si="6"/>
        <v>-25982</v>
      </c>
      <c r="O25" s="31">
        <f t="shared" si="6"/>
        <v>281190.95</v>
      </c>
    </row>
    <row r="26" spans="1:15" ht="18.75" customHeight="1">
      <c r="A26" s="26" t="s">
        <v>42</v>
      </c>
      <c r="B26" s="32">
        <f>+B27</f>
        <v>-77968</v>
      </c>
      <c r="C26" s="32">
        <f>+C27</f>
        <v>-77365.2</v>
      </c>
      <c r="D26" s="32">
        <f aca="true" t="shared" si="7" ref="D26:O26">+D27</f>
        <v>-52311.6</v>
      </c>
      <c r="E26" s="32">
        <f t="shared" si="7"/>
        <v>-11352</v>
      </c>
      <c r="F26" s="32">
        <f t="shared" si="7"/>
        <v>-44994.4</v>
      </c>
      <c r="G26" s="32">
        <f t="shared" si="7"/>
        <v>-87991.2</v>
      </c>
      <c r="H26" s="32">
        <f t="shared" si="7"/>
        <v>-11827.2</v>
      </c>
      <c r="I26" s="32">
        <f t="shared" si="7"/>
        <v>-77673.2</v>
      </c>
      <c r="J26" s="32">
        <f t="shared" si="7"/>
        <v>-62862.8</v>
      </c>
      <c r="K26" s="32">
        <f t="shared" si="7"/>
        <v>-54885.6</v>
      </c>
      <c r="L26" s="32">
        <f t="shared" si="7"/>
        <v>-51515.2</v>
      </c>
      <c r="M26" s="32">
        <f t="shared" si="7"/>
        <v>-28696.8</v>
      </c>
      <c r="N26" s="32">
        <f t="shared" si="7"/>
        <v>-25982</v>
      </c>
      <c r="O26" s="32">
        <f t="shared" si="7"/>
        <v>-665425.2000000001</v>
      </c>
    </row>
    <row r="27" spans="1:26" ht="18.75" customHeight="1">
      <c r="A27" s="28" t="s">
        <v>43</v>
      </c>
      <c r="B27" s="16">
        <f>ROUND((-B9)*$G$3,2)</f>
        <v>-77968</v>
      </c>
      <c r="C27" s="16">
        <f aca="true" t="shared" si="8" ref="C27:N27">ROUND((-C9)*$G$3,2)</f>
        <v>-77365.2</v>
      </c>
      <c r="D27" s="16">
        <f t="shared" si="8"/>
        <v>-52311.6</v>
      </c>
      <c r="E27" s="16">
        <f t="shared" si="8"/>
        <v>-11352</v>
      </c>
      <c r="F27" s="16">
        <f t="shared" si="8"/>
        <v>-44994.4</v>
      </c>
      <c r="G27" s="16">
        <f t="shared" si="8"/>
        <v>-87991.2</v>
      </c>
      <c r="H27" s="16">
        <f t="shared" si="8"/>
        <v>-11827.2</v>
      </c>
      <c r="I27" s="16">
        <f t="shared" si="8"/>
        <v>-77673.2</v>
      </c>
      <c r="J27" s="16">
        <f t="shared" si="8"/>
        <v>-62862.8</v>
      </c>
      <c r="K27" s="16">
        <f t="shared" si="8"/>
        <v>-54885.6</v>
      </c>
      <c r="L27" s="16">
        <f t="shared" si="8"/>
        <v>-51515.2</v>
      </c>
      <c r="M27" s="16">
        <f t="shared" si="8"/>
        <v>-28696.8</v>
      </c>
      <c r="N27" s="16">
        <f t="shared" si="8"/>
        <v>-25982</v>
      </c>
      <c r="O27" s="33">
        <f aca="true" t="shared" si="9" ref="O27:O44">SUM(B27:N27)</f>
        <v>-665425.2000000001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667724.3400000001</v>
      </c>
      <c r="E28" s="32">
        <f t="shared" si="10"/>
        <v>0</v>
      </c>
      <c r="F28" s="32">
        <f t="shared" si="10"/>
        <v>420000</v>
      </c>
      <c r="G28" s="32">
        <f t="shared" si="10"/>
        <v>0</v>
      </c>
      <c r="H28" s="32">
        <f t="shared" si="10"/>
        <v>-7646.76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1080077.58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-17275.66</v>
      </c>
      <c r="E29" s="34">
        <v>0</v>
      </c>
      <c r="F29" s="34">
        <v>0</v>
      </c>
      <c r="G29" s="34">
        <v>0</v>
      </c>
      <c r="H29" s="34">
        <v>-7646.76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-24922.42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920000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2169000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-1064000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-153000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-153000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900691.64</v>
      </c>
      <c r="C42" s="37">
        <f aca="true" t="shared" si="11" ref="C42:N42">+C17+C25</f>
        <v>696749.2700000001</v>
      </c>
      <c r="D42" s="37">
        <f t="shared" si="11"/>
        <v>1204192.67</v>
      </c>
      <c r="E42" s="37">
        <f t="shared" si="11"/>
        <v>192829.91999999998</v>
      </c>
      <c r="F42" s="37">
        <f t="shared" si="11"/>
        <v>1013253.08</v>
      </c>
      <c r="G42" s="37">
        <f t="shared" si="11"/>
        <v>811448.0000000001</v>
      </c>
      <c r="H42" s="37">
        <f t="shared" si="11"/>
        <v>0</v>
      </c>
      <c r="I42" s="37">
        <f t="shared" si="11"/>
        <v>642205.2600000001</v>
      </c>
      <c r="J42" s="37">
        <f t="shared" si="11"/>
        <v>592609.9699999999</v>
      </c>
      <c r="K42" s="37">
        <f t="shared" si="11"/>
        <v>823249.3</v>
      </c>
      <c r="L42" s="37">
        <f t="shared" si="11"/>
        <v>755764.9000000001</v>
      </c>
      <c r="M42" s="37">
        <f t="shared" si="11"/>
        <v>406674.96</v>
      </c>
      <c r="N42" s="37">
        <f t="shared" si="11"/>
        <v>208893.76999999996</v>
      </c>
      <c r="O42" s="37">
        <f>SUM(B42:N42)</f>
        <v>8248562.739999999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-19538.57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-19538.57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 s="44"/>
    </row>
    <row r="48" spans="1:17" ht="18.75" customHeight="1">
      <c r="A48" s="14" t="s">
        <v>60</v>
      </c>
      <c r="B48" s="52">
        <f aca="true" t="shared" si="12" ref="B48:O48">SUM(B49:B59)</f>
        <v>900691.6399999999</v>
      </c>
      <c r="C48" s="52">
        <f t="shared" si="12"/>
        <v>696749.26</v>
      </c>
      <c r="D48" s="52">
        <f t="shared" si="12"/>
        <v>1204192.67</v>
      </c>
      <c r="E48" s="52">
        <f t="shared" si="12"/>
        <v>192829.91</v>
      </c>
      <c r="F48" s="52">
        <f t="shared" si="12"/>
        <v>1013253.07</v>
      </c>
      <c r="G48" s="52">
        <f t="shared" si="12"/>
        <v>811448.01</v>
      </c>
      <c r="H48" s="52">
        <f t="shared" si="12"/>
        <v>0</v>
      </c>
      <c r="I48" s="52">
        <f t="shared" si="12"/>
        <v>642205.26</v>
      </c>
      <c r="J48" s="52">
        <f t="shared" si="12"/>
        <v>592609.97</v>
      </c>
      <c r="K48" s="52">
        <f t="shared" si="12"/>
        <v>823249.3</v>
      </c>
      <c r="L48" s="52">
        <f t="shared" si="12"/>
        <v>755764.9</v>
      </c>
      <c r="M48" s="52">
        <f t="shared" si="12"/>
        <v>406674.96</v>
      </c>
      <c r="N48" s="52">
        <f t="shared" si="12"/>
        <v>208893.77</v>
      </c>
      <c r="O48" s="37">
        <f t="shared" si="12"/>
        <v>8248562.719999999</v>
      </c>
      <c r="Q48"/>
    </row>
    <row r="49" spans="1:18" ht="18.75" customHeight="1">
      <c r="A49" s="26" t="s">
        <v>61</v>
      </c>
      <c r="B49" s="52">
        <v>730808.82</v>
      </c>
      <c r="C49" s="52">
        <v>503307.49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1234116.31</v>
      </c>
      <c r="P49"/>
      <c r="Q49"/>
      <c r="R49" s="44"/>
    </row>
    <row r="50" spans="1:16" ht="18.75" customHeight="1">
      <c r="A50" s="26" t="s">
        <v>62</v>
      </c>
      <c r="B50" s="52">
        <v>169882.82</v>
      </c>
      <c r="C50" s="52">
        <v>193441.77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363324.58999999997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1204192.67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1204192.67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192829.91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192829.91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1013253.07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1013253.07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811448.01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811448.01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642205.26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642205.26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592609.97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592609.97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823249.3</v>
      </c>
      <c r="L57" s="32">
        <v>755764.9</v>
      </c>
      <c r="M57" s="53">
        <v>0</v>
      </c>
      <c r="N57" s="53">
        <v>0</v>
      </c>
      <c r="O57" s="37">
        <f t="shared" si="13"/>
        <v>1579014.2000000002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406674.96</v>
      </c>
      <c r="N58" s="53">
        <v>0</v>
      </c>
      <c r="O58" s="37">
        <f t="shared" si="13"/>
        <v>406674.96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208893.77</v>
      </c>
      <c r="O59" s="56">
        <f t="shared" si="13"/>
        <v>208893.77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 s="69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2020-01-31T12:11:25Z</dcterms:modified>
  <cp:category/>
  <cp:version/>
  <cp:contentType/>
  <cp:contentStatus/>
</cp:coreProperties>
</file>