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<sst xmlns="http://schemas.openxmlformats.org/spreadsheetml/2006/main" count="77" uniqueCount="74">
  <si>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</si>
  <si>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</si>
  <si>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</si>
  <si>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</si>
  <si>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</si>
  <si>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</si>
  <si>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</si>
  <si>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</si>
  <si>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</si>
  <si>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</si>
  <si>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</si>
  <si>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</si>
  <si>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</si>
  <si>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</si>
  <si>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</si>
  <si>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</si>
  <si>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</si>
  <si>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</si>
  <si>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</si>
  <si>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</si>
  <si>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</si>
  <si>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</si>
  <si>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</si>
  <si>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</si>
  <si>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</si>
  <si>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</si>
  <si>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</si>
  <si>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</si>
  <si>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</si>
  <si>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</si>
  <si>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</si>
  <si>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</si>
  <si>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</si>
  <si>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</si>
  <si>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</si>
  <si>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</si>
  <si>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</si>
  <si>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</si>
  <si>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</si>
  <si>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</si>
  <si>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</si>
  <si>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</si>
  <si>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</si>
  <si>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</si>
  <si>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</si>
  <si>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</si>
  <si>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</si>
  <si>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</si>
  <si>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</si>
  <si>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</si>
  <si>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</si>
  <si>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</si>
  <si>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</si>
  <si>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</si>
  <si>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</si>
  <si>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</si>
  <si>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</si>
  <si>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</si>
  <si>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</si>
  <si>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</si>
  <si>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</si>
  <si>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</si>
  <si>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</si>
  <si>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</si>
  <si>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</si>
  <si>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</si>
  <si>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</si>
  <si>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</si>
  <si>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</si>
  <si>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</si>
  <si>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</si>
  <si>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</si>
  <si>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</si>
  <si>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15/01/20 - VENCIMENTO 22/01/20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</si>
</sst>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8" sqref="O48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403482</v>
      </c>
      <c r="C7" s="9">
        <f t="shared" si="0"/>
        <v>295638</v>
      </c>
      <c r="D7" s="9">
        <f t="shared" si="0"/>
        <v>293183</v>
      </c>
      <c r="E7" s="9">
        <f t="shared" si="0"/>
        <v>61861</v>
      </c>
      <c r="F7" s="9">
        <f t="shared" si="0"/>
        <v>255251</v>
      </c>
      <c r="G7" s="9">
        <f t="shared" si="0"/>
        <v>431259</v>
      </c>
      <c r="H7" s="9">
        <f t="shared" si="0"/>
        <v>48716</v>
      </c>
      <c r="I7" s="9">
        <f t="shared" si="0"/>
        <v>278844</v>
      </c>
      <c r="J7" s="9">
        <f t="shared" si="0"/>
        <v>258678</v>
      </c>
      <c r="K7" s="9">
        <f t="shared" si="0"/>
        <v>379514</v>
      </c>
      <c r="L7" s="9">
        <f t="shared" si="0"/>
        <v>307978</v>
      </c>
      <c r="M7" s="9">
        <f t="shared" si="0"/>
        <v>124010</v>
      </c>
      <c r="N7" s="9">
        <f t="shared" si="0"/>
        <v>83536</v>
      </c>
      <c r="O7" s="9">
        <f t="shared" si="0"/>
        <v>3221950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17660</v>
      </c>
      <c r="C8" s="11">
        <f t="shared" si="1"/>
        <v>17325</v>
      </c>
      <c r="D8" s="11">
        <f t="shared" si="1"/>
        <v>11578</v>
      </c>
      <c r="E8" s="11">
        <f t="shared" si="1"/>
        <v>2572</v>
      </c>
      <c r="F8" s="11">
        <f t="shared" si="1"/>
        <v>10269</v>
      </c>
      <c r="G8" s="11">
        <f t="shared" si="1"/>
        <v>19923</v>
      </c>
      <c r="H8" s="11">
        <f t="shared" si="1"/>
        <v>2672</v>
      </c>
      <c r="I8" s="11">
        <f t="shared" si="1"/>
        <v>16469</v>
      </c>
      <c r="J8" s="11">
        <f t="shared" si="1"/>
        <v>14326</v>
      </c>
      <c r="K8" s="11">
        <f t="shared" si="1"/>
        <v>12320</v>
      </c>
      <c r="L8" s="11">
        <f t="shared" si="1"/>
        <v>11668</v>
      </c>
      <c r="M8" s="11">
        <f t="shared" si="1"/>
        <v>6579</v>
      </c>
      <c r="N8" s="11">
        <f t="shared" si="1"/>
        <v>5399</v>
      </c>
      <c r="O8" s="11">
        <f t="shared" si="1"/>
        <v>148760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17660</v>
      </c>
      <c r="C9" s="11">
        <v>17325</v>
      </c>
      <c r="D9" s="11">
        <v>11578</v>
      </c>
      <c r="E9" s="11">
        <v>2572</v>
      </c>
      <c r="F9" s="11">
        <v>10269</v>
      </c>
      <c r="G9" s="11">
        <v>19923</v>
      </c>
      <c r="H9" s="11">
        <v>2660</v>
      </c>
      <c r="I9" s="11">
        <v>16468</v>
      </c>
      <c r="J9" s="11">
        <v>14326</v>
      </c>
      <c r="K9" s="11">
        <v>12313</v>
      </c>
      <c r="L9" s="11">
        <v>11668</v>
      </c>
      <c r="M9" s="11">
        <v>6569</v>
      </c>
      <c r="N9" s="11">
        <v>5399</v>
      </c>
      <c r="O9" s="11">
        <f>SUM(B9:N9)</f>
        <v>148730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1</v>
      </c>
      <c r="J10" s="13">
        <v>0</v>
      </c>
      <c r="K10" s="13">
        <v>7</v>
      </c>
      <c r="L10" s="13">
        <v>0</v>
      </c>
      <c r="M10" s="13">
        <v>10</v>
      </c>
      <c r="N10" s="13">
        <v>0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385822</v>
      </c>
      <c r="C11" s="13">
        <v>278313</v>
      </c>
      <c r="D11" s="13">
        <v>281605</v>
      </c>
      <c r="E11" s="13">
        <v>59289</v>
      </c>
      <c r="F11" s="13">
        <v>244982</v>
      </c>
      <c r="G11" s="13">
        <v>411336</v>
      </c>
      <c r="H11" s="13">
        <v>46044</v>
      </c>
      <c r="I11" s="13">
        <v>262375</v>
      </c>
      <c r="J11" s="13">
        <v>244352</v>
      </c>
      <c r="K11" s="13">
        <v>367194</v>
      </c>
      <c r="L11" s="13">
        <v>296310</v>
      </c>
      <c r="M11" s="13">
        <v>117431</v>
      </c>
      <c r="N11" s="13">
        <v>78137</v>
      </c>
      <c r="O11" s="11">
        <f>SUM(B11:N11)</f>
        <v>3073190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976019.95</v>
      </c>
      <c r="C17" s="24">
        <f aca="true" t="shared" si="2" ref="C17:O17">C18+C19+C20+C21+C22+C23</f>
        <v>768053.62</v>
      </c>
      <c r="D17" s="24">
        <f t="shared" si="2"/>
        <v>584565.1499999999</v>
      </c>
      <c r="E17" s="24">
        <f t="shared" si="2"/>
        <v>204031.24999999997</v>
      </c>
      <c r="F17" s="24">
        <f t="shared" si="2"/>
        <v>638742.9800000001</v>
      </c>
      <c r="G17" s="24">
        <f t="shared" si="2"/>
        <v>891025.51</v>
      </c>
      <c r="H17" s="24">
        <f t="shared" si="2"/>
        <v>147204.01</v>
      </c>
      <c r="I17" s="24">
        <f t="shared" si="2"/>
        <v>665245.29</v>
      </c>
      <c r="J17" s="24">
        <f t="shared" si="2"/>
        <v>656988.26</v>
      </c>
      <c r="K17" s="24">
        <f t="shared" si="2"/>
        <v>868690.24</v>
      </c>
      <c r="L17" s="24">
        <f t="shared" si="2"/>
        <v>804285.55</v>
      </c>
      <c r="M17" s="24">
        <f t="shared" si="2"/>
        <v>429188.41</v>
      </c>
      <c r="N17" s="24">
        <f t="shared" si="2"/>
        <v>222247.35999999996</v>
      </c>
      <c r="O17" s="24">
        <f t="shared" si="2"/>
        <v>7856287.58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901459.48</v>
      </c>
      <c r="C18" s="22">
        <f t="shared" si="3"/>
        <v>682184.69</v>
      </c>
      <c r="D18" s="22">
        <f t="shared" si="3"/>
        <v>593167.85</v>
      </c>
      <c r="E18" s="22">
        <f t="shared" si="3"/>
        <v>214107.11</v>
      </c>
      <c r="F18" s="22">
        <f t="shared" si="3"/>
        <v>598359.39</v>
      </c>
      <c r="G18" s="22">
        <f t="shared" si="3"/>
        <v>831079.22</v>
      </c>
      <c r="H18" s="22">
        <f t="shared" si="3"/>
        <v>125877.27</v>
      </c>
      <c r="I18" s="22">
        <f t="shared" si="3"/>
        <v>638329.68</v>
      </c>
      <c r="J18" s="22">
        <f t="shared" si="3"/>
        <v>596019.98</v>
      </c>
      <c r="K18" s="22">
        <f t="shared" si="3"/>
        <v>827112.81</v>
      </c>
      <c r="L18" s="22">
        <f t="shared" si="3"/>
        <v>763908.63</v>
      </c>
      <c r="M18" s="22">
        <f t="shared" si="3"/>
        <v>355350.66</v>
      </c>
      <c r="N18" s="22">
        <f t="shared" si="3"/>
        <v>216324.83</v>
      </c>
      <c r="O18" s="27">
        <f aca="true" t="shared" si="4" ref="O18:O23">SUM(B18:N18)</f>
        <v>7343281.600000001</v>
      </c>
    </row>
    <row r="19" spans="1:23" ht="18.75" customHeight="1">
      <c r="A19" s="26" t="s">
        <v>36</v>
      </c>
      <c r="B19" s="16">
        <f>IF(B15&lt;&gt;0,ROUND((B15-1)*B18,2),0)</f>
        <v>20736.7</v>
      </c>
      <c r="C19" s="22">
        <f aca="true" t="shared" si="5" ref="C19:N19">IF(C15&lt;&gt;0,ROUND((C15-1)*C18,2),0)</f>
        <v>28853.72</v>
      </c>
      <c r="D19" s="22">
        <f t="shared" si="5"/>
        <v>-18421.98</v>
      </c>
      <c r="E19" s="22">
        <f t="shared" si="5"/>
        <v>-15797.26</v>
      </c>
      <c r="F19" s="22">
        <f t="shared" si="5"/>
        <v>14903.67</v>
      </c>
      <c r="G19" s="22">
        <f t="shared" si="5"/>
        <v>36771.29</v>
      </c>
      <c r="H19" s="22">
        <f t="shared" si="5"/>
        <v>22480.84</v>
      </c>
      <c r="I19" s="22">
        <f t="shared" si="5"/>
        <v>-13911.53</v>
      </c>
      <c r="J19" s="22">
        <f t="shared" si="5"/>
        <v>27229.91</v>
      </c>
      <c r="K19" s="22">
        <f t="shared" si="5"/>
        <v>-10670.27</v>
      </c>
      <c r="L19" s="22">
        <f t="shared" si="5"/>
        <v>-5944.94</v>
      </c>
      <c r="M19" s="22">
        <f t="shared" si="5"/>
        <v>35076.3</v>
      </c>
      <c r="N19" s="22">
        <f t="shared" si="5"/>
        <v>-9029.36</v>
      </c>
      <c r="O19" s="27">
        <f t="shared" si="4"/>
        <v>112277.09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29708.68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25031.83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219047.51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-77704</v>
      </c>
      <c r="C25" s="31">
        <f>+C26+C28+C39+C40+C43-C44</f>
        <v>-76230</v>
      </c>
      <c r="D25" s="31">
        <f t="shared" si="6"/>
        <v>616907.5800000001</v>
      </c>
      <c r="E25" s="31">
        <f t="shared" si="6"/>
        <v>-11316.8</v>
      </c>
      <c r="F25" s="31">
        <f t="shared" si="6"/>
        <v>484816.4</v>
      </c>
      <c r="G25" s="31">
        <f t="shared" si="6"/>
        <v>-200760.75</v>
      </c>
      <c r="H25" s="31">
        <f t="shared" si="6"/>
        <v>125935.79999999999</v>
      </c>
      <c r="I25" s="31">
        <f t="shared" si="6"/>
        <v>-72459.2</v>
      </c>
      <c r="J25" s="31">
        <f t="shared" si="6"/>
        <v>-63034.4</v>
      </c>
      <c r="K25" s="31">
        <f t="shared" si="6"/>
        <v>-54177.2</v>
      </c>
      <c r="L25" s="31">
        <f t="shared" si="6"/>
        <v>-51339.2</v>
      </c>
      <c r="M25" s="31">
        <f t="shared" si="6"/>
        <v>-28903.6</v>
      </c>
      <c r="N25" s="31">
        <f t="shared" si="6"/>
        <v>-23755.6</v>
      </c>
      <c r="O25" s="31">
        <f t="shared" si="6"/>
        <v>567979.0300000001</v>
      </c>
    </row>
    <row r="26" spans="1:15" ht="18.75" customHeight="1">
      <c r="A26" s="26" t="s">
        <v>42</v>
      </c>
      <c r="B26" s="32">
        <f>+B27</f>
        <v>-77704</v>
      </c>
      <c r="C26" s="32">
        <f>+C27</f>
        <v>-76230</v>
      </c>
      <c r="D26" s="32">
        <f aca="true" t="shared" si="7" ref="D26:O26">+D27</f>
        <v>-50943.2</v>
      </c>
      <c r="E26" s="32">
        <f t="shared" si="7"/>
        <v>-11316.8</v>
      </c>
      <c r="F26" s="32">
        <f t="shared" si="7"/>
        <v>-45183.6</v>
      </c>
      <c r="G26" s="32">
        <f t="shared" si="7"/>
        <v>-87661.2</v>
      </c>
      <c r="H26" s="32">
        <f t="shared" si="7"/>
        <v>-11704</v>
      </c>
      <c r="I26" s="32">
        <f t="shared" si="7"/>
        <v>-72459.2</v>
      </c>
      <c r="J26" s="32">
        <f t="shared" si="7"/>
        <v>-63034.4</v>
      </c>
      <c r="K26" s="32">
        <f t="shared" si="7"/>
        <v>-54177.2</v>
      </c>
      <c r="L26" s="32">
        <f t="shared" si="7"/>
        <v>-51339.2</v>
      </c>
      <c r="M26" s="32">
        <f t="shared" si="7"/>
        <v>-28903.6</v>
      </c>
      <c r="N26" s="32">
        <f t="shared" si="7"/>
        <v>-23755.6</v>
      </c>
      <c r="O26" s="32">
        <f t="shared" si="7"/>
        <v>-654411.9999999999</v>
      </c>
    </row>
    <row r="27" spans="1:26" ht="18.75" customHeight="1">
      <c r="A27" s="28" t="s">
        <v>43</v>
      </c>
      <c r="B27" s="16">
        <f>ROUND((-B9)*$G$3,2)</f>
        <v>-77704</v>
      </c>
      <c r="C27" s="16">
        <f aca="true" t="shared" si="8" ref="C27:N27">ROUND((-C9)*$G$3,2)</f>
        <v>-76230</v>
      </c>
      <c r="D27" s="16">
        <f t="shared" si="8"/>
        <v>-50943.2</v>
      </c>
      <c r="E27" s="16">
        <f t="shared" si="8"/>
        <v>-11316.8</v>
      </c>
      <c r="F27" s="16">
        <f t="shared" si="8"/>
        <v>-45183.6</v>
      </c>
      <c r="G27" s="16">
        <f t="shared" si="8"/>
        <v>-87661.2</v>
      </c>
      <c r="H27" s="16">
        <f t="shared" si="8"/>
        <v>-11704</v>
      </c>
      <c r="I27" s="16">
        <f t="shared" si="8"/>
        <v>-72459.2</v>
      </c>
      <c r="J27" s="16">
        <f t="shared" si="8"/>
        <v>-63034.4</v>
      </c>
      <c r="K27" s="16">
        <f t="shared" si="8"/>
        <v>-54177.2</v>
      </c>
      <c r="L27" s="16">
        <f t="shared" si="8"/>
        <v>-51339.2</v>
      </c>
      <c r="M27" s="16">
        <f t="shared" si="8"/>
        <v>-28903.6</v>
      </c>
      <c r="N27" s="16">
        <f t="shared" si="8"/>
        <v>-23755.6</v>
      </c>
      <c r="O27" s="33">
        <f aca="true" t="shared" si="9" ref="O27:O44">SUM(B27:N27)</f>
        <v>-654411.9999999999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667850.78</v>
      </c>
      <c r="E28" s="32">
        <f t="shared" si="10"/>
        <v>0</v>
      </c>
      <c r="F28" s="32">
        <f t="shared" si="10"/>
        <v>530000</v>
      </c>
      <c r="G28" s="32">
        <f t="shared" si="10"/>
        <v>0</v>
      </c>
      <c r="H28" s="32">
        <f t="shared" si="10"/>
        <v>137639.8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1335490.58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-17149.22</v>
      </c>
      <c r="E29" s="34">
        <v>0</v>
      </c>
      <c r="F29" s="34">
        <v>0</v>
      </c>
      <c r="G29" s="34">
        <v>0</v>
      </c>
      <c r="H29" s="34">
        <v>-7360.2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-24509.420000000002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1030000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2577000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-113099.55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-113099.55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898315.95</v>
      </c>
      <c r="C42" s="37">
        <f aca="true" t="shared" si="11" ref="C42:N42">+C17+C25</f>
        <v>691823.62</v>
      </c>
      <c r="D42" s="37">
        <f t="shared" si="11"/>
        <v>1201472.73</v>
      </c>
      <c r="E42" s="37">
        <f t="shared" si="11"/>
        <v>192714.44999999998</v>
      </c>
      <c r="F42" s="37">
        <f t="shared" si="11"/>
        <v>1123559.3800000001</v>
      </c>
      <c r="G42" s="37">
        <f t="shared" si="11"/>
        <v>690264.76</v>
      </c>
      <c r="H42" s="37">
        <f t="shared" si="11"/>
        <v>273139.81</v>
      </c>
      <c r="I42" s="37">
        <f t="shared" si="11"/>
        <v>592786.0900000001</v>
      </c>
      <c r="J42" s="37">
        <f t="shared" si="11"/>
        <v>593953.86</v>
      </c>
      <c r="K42" s="37">
        <f t="shared" si="11"/>
        <v>814513.04</v>
      </c>
      <c r="L42" s="37">
        <f t="shared" si="11"/>
        <v>752946.3500000001</v>
      </c>
      <c r="M42" s="37">
        <f t="shared" si="11"/>
        <v>400284.81</v>
      </c>
      <c r="N42" s="37">
        <f t="shared" si="11"/>
        <v>198491.75999999995</v>
      </c>
      <c r="O42" s="37">
        <f>SUM(B42:N42)</f>
        <v>8424266.61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898315.95</v>
      </c>
      <c r="C48" s="52">
        <f t="shared" si="12"/>
        <v>691823.62</v>
      </c>
      <c r="D48" s="52">
        <f t="shared" si="12"/>
        <v>1201472.72</v>
      </c>
      <c r="E48" s="52">
        <f t="shared" si="12"/>
        <v>192714.44</v>
      </c>
      <c r="F48" s="52">
        <f t="shared" si="12"/>
        <v>1123559.39</v>
      </c>
      <c r="G48" s="52">
        <f t="shared" si="12"/>
        <v>690264.76</v>
      </c>
      <c r="H48" s="52">
        <f t="shared" si="12"/>
        <v>273139.81</v>
      </c>
      <c r="I48" s="52">
        <f t="shared" si="12"/>
        <v>592786.09</v>
      </c>
      <c r="J48" s="52">
        <f t="shared" si="12"/>
        <v>593953.86</v>
      </c>
      <c r="K48" s="52">
        <f t="shared" si="12"/>
        <v>814513.04</v>
      </c>
      <c r="L48" s="52">
        <f t="shared" si="12"/>
        <v>752946.35</v>
      </c>
      <c r="M48" s="52">
        <f t="shared" si="12"/>
        <v>400284.8</v>
      </c>
      <c r="N48" s="52">
        <f t="shared" si="12"/>
        <v>198491.76</v>
      </c>
      <c r="O48" s="37">
        <f t="shared" si="12"/>
        <v>8424266.59</v>
      </c>
      <c r="Q48"/>
    </row>
    <row r="49" spans="1:18" ht="18.75" customHeight="1">
      <c r="A49" s="26" t="s">
        <v>61</v>
      </c>
      <c r="B49" s="52">
        <v>727578.07</v>
      </c>
      <c r="C49" s="52">
        <v>426977.64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1154555.71</v>
      </c>
      <c r="P49"/>
      <c r="Q49"/>
      <c r="R49" s="44"/>
    </row>
    <row r="50" spans="1:16" ht="18.75" customHeight="1">
      <c r="A50" s="26" t="s">
        <v>62</v>
      </c>
      <c r="B50" s="52">
        <v>170737.88</v>
      </c>
      <c r="C50" s="52">
        <v>264845.98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435583.86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1201472.72</v>
      </c>
      <c r="E51" s="53">
        <v>0</v>
      </c>
      <c r="F51" s="53">
        <v>0</v>
      </c>
      <c r="G51" s="53">
        <v>0</v>
      </c>
      <c r="H51" s="52">
        <v>273139.81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1474612.53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192714.44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192714.44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1123559.39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1123559.39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690264.76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690264.76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592786.09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592786.09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593953.86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593953.86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814513.04</v>
      </c>
      <c r="L57" s="32">
        <v>752946.35</v>
      </c>
      <c r="M57" s="53">
        <v>0</v>
      </c>
      <c r="N57" s="53">
        <v>0</v>
      </c>
      <c r="O57" s="37">
        <f t="shared" si="13"/>
        <v>1567459.3900000001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400284.8</v>
      </c>
      <c r="N58" s="53">
        <v>0</v>
      </c>
      <c r="O58" s="37">
        <f t="shared" si="13"/>
        <v>400284.8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198491.76</v>
      </c>
      <c r="O59" s="56">
        <f t="shared" si="13"/>
        <v>198491.76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2020-01-21T19:38:43Z</dcterms:modified>
  <cp:category/>
  <cp:version/>
  <cp:contentType/>
  <cp:contentStatus/>
</cp:coreProperties>
</file>