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<sst xmlns="http://schemas.openxmlformats.org/spreadsheetml/2006/main" count="77" uniqueCount="74">
  <si>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</si>
  <si>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</si>
  <si>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</si>
  <si>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</si>
  <si>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</si>
  <si>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</si>
  <si>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</si>
  <si>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</si>
  <si>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</si>
  <si>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</si>
  <si>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</si>
  <si>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</si>
  <si>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</si>
  <si>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</si>
  <si>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</si>
  <si>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</si>
  <si>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</si>
  <si>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</si>
  <si>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</si>
  <si>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</si>
  <si>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</si>
  <si>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</si>
  <si>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</si>
  <si>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</si>
  <si>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</si>
  <si>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</si>
  <si>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</si>
  <si>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</si>
  <si>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</si>
  <si>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</si>
  <si>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</si>
  <si>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</si>
  <si>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</si>
  <si>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</si>
  <si>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</si>
  <si>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</si>
  <si>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</si>
  <si>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</si>
  <si>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</si>
  <si>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</si>
  <si>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</si>
  <si>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</si>
  <si>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</si>
  <si>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</si>
  <si>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</si>
  <si>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</si>
  <si>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</si>
  <si>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</si>
  <si>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</si>
  <si>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</si>
  <si>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</si>
  <si>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</si>
  <si>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</si>
  <si>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</si>
  <si>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</si>
  <si>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</si>
  <si>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</si>
  <si>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</si>
  <si>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</si>
  <si>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</si>
  <si>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</si>
  <si>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</si>
  <si>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</si>
  <si>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</si>
  <si>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</si>
  <si>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</si>
  <si>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</si>
  <si>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</si>
  <si>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</si>
  <si>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</si>
  <si>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</si>
  <si>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</si>
  <si>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</si>
  <si>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11/01/20 - VENCIMENTO 17/01/20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</si>
</sst>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G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4" sqref="P44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285408</v>
      </c>
      <c r="C7" s="9">
        <f t="shared" si="0"/>
        <v>194147</v>
      </c>
      <c r="D7" s="9">
        <f t="shared" si="0"/>
        <v>216104</v>
      </c>
      <c r="E7" s="9">
        <f t="shared" si="0"/>
        <v>43447</v>
      </c>
      <c r="F7" s="9">
        <f t="shared" si="0"/>
        <v>176876</v>
      </c>
      <c r="G7" s="9">
        <f t="shared" si="0"/>
        <v>293097</v>
      </c>
      <c r="H7" s="9">
        <f t="shared" si="0"/>
        <v>32133</v>
      </c>
      <c r="I7" s="9">
        <f t="shared" si="0"/>
        <v>200503</v>
      </c>
      <c r="J7" s="9">
        <f t="shared" si="0"/>
        <v>176863</v>
      </c>
      <c r="K7" s="9">
        <f t="shared" si="0"/>
        <v>271231</v>
      </c>
      <c r="L7" s="9">
        <f t="shared" si="0"/>
        <v>230797</v>
      </c>
      <c r="M7" s="9">
        <f t="shared" si="0"/>
        <v>76189</v>
      </c>
      <c r="N7" s="9">
        <f t="shared" si="0"/>
        <v>51520</v>
      </c>
      <c r="O7" s="9">
        <f t="shared" si="0"/>
        <v>2248315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17849</v>
      </c>
      <c r="C8" s="11">
        <f t="shared" si="1"/>
        <v>16140</v>
      </c>
      <c r="D8" s="11">
        <f t="shared" si="1"/>
        <v>12548</v>
      </c>
      <c r="E8" s="11">
        <f t="shared" si="1"/>
        <v>2329</v>
      </c>
      <c r="F8" s="11">
        <f t="shared" si="1"/>
        <v>10152</v>
      </c>
      <c r="G8" s="11">
        <f t="shared" si="1"/>
        <v>18496</v>
      </c>
      <c r="H8" s="11">
        <f t="shared" si="1"/>
        <v>2334</v>
      </c>
      <c r="I8" s="11">
        <f t="shared" si="1"/>
        <v>16241</v>
      </c>
      <c r="J8" s="11">
        <f t="shared" si="1"/>
        <v>13531</v>
      </c>
      <c r="K8" s="11">
        <f t="shared" si="1"/>
        <v>13065</v>
      </c>
      <c r="L8" s="11">
        <f t="shared" si="1"/>
        <v>12199</v>
      </c>
      <c r="M8" s="11">
        <f t="shared" si="1"/>
        <v>5080</v>
      </c>
      <c r="N8" s="11">
        <f t="shared" si="1"/>
        <v>4445</v>
      </c>
      <c r="O8" s="11">
        <f t="shared" si="1"/>
        <v>144409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17849</v>
      </c>
      <c r="C9" s="11">
        <v>16140</v>
      </c>
      <c r="D9" s="11">
        <v>12548</v>
      </c>
      <c r="E9" s="11">
        <v>2329</v>
      </c>
      <c r="F9" s="11">
        <v>10152</v>
      </c>
      <c r="G9" s="11">
        <v>18496</v>
      </c>
      <c r="H9" s="11">
        <v>2329</v>
      </c>
      <c r="I9" s="11">
        <v>16238</v>
      </c>
      <c r="J9" s="11">
        <v>13531</v>
      </c>
      <c r="K9" s="11">
        <v>13059</v>
      </c>
      <c r="L9" s="11">
        <v>12199</v>
      </c>
      <c r="M9" s="11">
        <v>5076</v>
      </c>
      <c r="N9" s="11">
        <v>4445</v>
      </c>
      <c r="O9" s="11">
        <f>SUM(B9:N9)</f>
        <v>144391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3</v>
      </c>
      <c r="J10" s="13">
        <v>0</v>
      </c>
      <c r="K10" s="13">
        <v>6</v>
      </c>
      <c r="L10" s="13">
        <v>0</v>
      </c>
      <c r="M10" s="13">
        <v>4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267559</v>
      </c>
      <c r="C11" s="13">
        <v>178007</v>
      </c>
      <c r="D11" s="13">
        <v>203556</v>
      </c>
      <c r="E11" s="13">
        <v>41118</v>
      </c>
      <c r="F11" s="13">
        <v>166724</v>
      </c>
      <c r="G11" s="13">
        <v>274601</v>
      </c>
      <c r="H11" s="13">
        <v>29799</v>
      </c>
      <c r="I11" s="13">
        <v>184262</v>
      </c>
      <c r="J11" s="13">
        <v>163332</v>
      </c>
      <c r="K11" s="13">
        <v>258166</v>
      </c>
      <c r="L11" s="13">
        <v>218598</v>
      </c>
      <c r="M11" s="13">
        <v>71109</v>
      </c>
      <c r="N11" s="13">
        <v>47075</v>
      </c>
      <c r="O11" s="11">
        <f>SUM(B11:N11)</f>
        <v>2103906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706150.6799999999</v>
      </c>
      <c r="C17" s="24">
        <f aca="true" t="shared" si="2" ref="C17:O17">C18+C19+C20+C21+C22+C23</f>
        <v>520090.4</v>
      </c>
      <c r="D17" s="24">
        <f t="shared" si="2"/>
        <v>433462.12</v>
      </c>
      <c r="E17" s="24">
        <f t="shared" si="2"/>
        <v>145000.88</v>
      </c>
      <c r="F17" s="24">
        <f t="shared" si="2"/>
        <v>450440.12999999995</v>
      </c>
      <c r="G17" s="24">
        <f t="shared" si="2"/>
        <v>612993.14</v>
      </c>
      <c r="H17" s="24">
        <f t="shared" si="2"/>
        <v>96702.69</v>
      </c>
      <c r="I17" s="24">
        <f t="shared" si="2"/>
        <v>468545.47</v>
      </c>
      <c r="J17" s="24">
        <f t="shared" si="2"/>
        <v>459866.00999999995</v>
      </c>
      <c r="K17" s="24">
        <f t="shared" si="2"/>
        <v>635742.72</v>
      </c>
      <c r="L17" s="24">
        <f t="shared" si="2"/>
        <v>614335.63</v>
      </c>
      <c r="M17" s="24">
        <f t="shared" si="2"/>
        <v>278631.13</v>
      </c>
      <c r="N17" s="24">
        <f t="shared" si="2"/>
        <v>142799.30999999997</v>
      </c>
      <c r="O17" s="24">
        <f t="shared" si="2"/>
        <v>5564760.31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637658.55</v>
      </c>
      <c r="C18" s="22">
        <f t="shared" si="3"/>
        <v>447994.2</v>
      </c>
      <c r="D18" s="22">
        <f t="shared" si="3"/>
        <v>437221.61</v>
      </c>
      <c r="E18" s="22">
        <f t="shared" si="3"/>
        <v>150374.41</v>
      </c>
      <c r="F18" s="22">
        <f t="shared" si="3"/>
        <v>414632.72</v>
      </c>
      <c r="G18" s="22">
        <f t="shared" si="3"/>
        <v>564827.23</v>
      </c>
      <c r="H18" s="22">
        <f t="shared" si="3"/>
        <v>83028.46</v>
      </c>
      <c r="I18" s="22">
        <f t="shared" si="3"/>
        <v>458991.47</v>
      </c>
      <c r="J18" s="22">
        <f t="shared" si="3"/>
        <v>407510.04</v>
      </c>
      <c r="K18" s="22">
        <f t="shared" si="3"/>
        <v>591120.84</v>
      </c>
      <c r="L18" s="22">
        <f t="shared" si="3"/>
        <v>572468.88</v>
      </c>
      <c r="M18" s="22">
        <f t="shared" si="3"/>
        <v>218319.58</v>
      </c>
      <c r="N18" s="22">
        <f t="shared" si="3"/>
        <v>133416.19</v>
      </c>
      <c r="O18" s="27">
        <f aca="true" t="shared" si="4" ref="O18:O23">SUM(B18:N18)</f>
        <v>5117564.18</v>
      </c>
    </row>
    <row r="19" spans="1:23" ht="18.75" customHeight="1">
      <c r="A19" s="26" t="s">
        <v>36</v>
      </c>
      <c r="B19" s="16">
        <f>IF(B15&lt;&gt;0,ROUND((B15-1)*B18,2),0)</f>
        <v>14668.36</v>
      </c>
      <c r="C19" s="22">
        <f aca="true" t="shared" si="5" ref="C19:N19">IF(C15&lt;&gt;0,ROUND((C15-1)*C18,2),0)</f>
        <v>18948.39</v>
      </c>
      <c r="D19" s="22">
        <f t="shared" si="5"/>
        <v>-13578.77</v>
      </c>
      <c r="E19" s="22">
        <f t="shared" si="5"/>
        <v>-11094.93</v>
      </c>
      <c r="F19" s="22">
        <f t="shared" si="5"/>
        <v>10327.49</v>
      </c>
      <c r="G19" s="22">
        <f t="shared" si="5"/>
        <v>24990.91</v>
      </c>
      <c r="H19" s="22">
        <f t="shared" si="5"/>
        <v>14828.33</v>
      </c>
      <c r="I19" s="22">
        <f t="shared" si="5"/>
        <v>-10003.1</v>
      </c>
      <c r="J19" s="22">
        <f t="shared" si="5"/>
        <v>18617.6</v>
      </c>
      <c r="K19" s="22">
        <f t="shared" si="5"/>
        <v>-7625.82</v>
      </c>
      <c r="L19" s="22">
        <f t="shared" si="5"/>
        <v>-4455.11</v>
      </c>
      <c r="M19" s="22">
        <f t="shared" si="5"/>
        <v>21550.1</v>
      </c>
      <c r="N19" s="22">
        <f t="shared" si="5"/>
        <v>-5568.77</v>
      </c>
      <c r="O19" s="27">
        <f t="shared" si="4"/>
        <v>71604.68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25841.28</v>
      </c>
      <c r="D23" s="22">
        <v>12924.45</v>
      </c>
      <c r="E23" s="22">
        <v>5043.63</v>
      </c>
      <c r="F23" s="22">
        <v>15160.8</v>
      </c>
      <c r="G23" s="22">
        <v>5015.71</v>
      </c>
      <c r="H23" s="22">
        <v>0</v>
      </c>
      <c r="I23" s="22">
        <v>3761.79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193910.07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-78535.6</v>
      </c>
      <c r="C25" s="31">
        <f>+C26+C28+C39+C40+C43-C44</f>
        <v>-71016</v>
      </c>
      <c r="D25" s="31">
        <f t="shared" si="6"/>
        <v>-260705.40000000002</v>
      </c>
      <c r="E25" s="31">
        <f t="shared" si="6"/>
        <v>-10247.6</v>
      </c>
      <c r="F25" s="31">
        <f t="shared" si="6"/>
        <v>-44668.8</v>
      </c>
      <c r="G25" s="31">
        <f t="shared" si="6"/>
        <v>-81382.4</v>
      </c>
      <c r="H25" s="31">
        <f t="shared" si="6"/>
        <v>-28416.12</v>
      </c>
      <c r="I25" s="31">
        <f t="shared" si="6"/>
        <v>-71447.2</v>
      </c>
      <c r="J25" s="31">
        <f t="shared" si="6"/>
        <v>-59536.4</v>
      </c>
      <c r="K25" s="31">
        <f t="shared" si="6"/>
        <v>-57459.6</v>
      </c>
      <c r="L25" s="31">
        <f t="shared" si="6"/>
        <v>-53675.6</v>
      </c>
      <c r="M25" s="31">
        <f t="shared" si="6"/>
        <v>-22334.4</v>
      </c>
      <c r="N25" s="31">
        <f t="shared" si="6"/>
        <v>-19558</v>
      </c>
      <c r="O25" s="31">
        <f t="shared" si="6"/>
        <v>-858983.1200000001</v>
      </c>
    </row>
    <row r="26" spans="1:15" ht="18.75" customHeight="1">
      <c r="A26" s="26" t="s">
        <v>42</v>
      </c>
      <c r="B26" s="32">
        <f>+B27</f>
        <v>-78535.6</v>
      </c>
      <c r="C26" s="32">
        <f>+C27</f>
        <v>-71016</v>
      </c>
      <c r="D26" s="32">
        <f aca="true" t="shared" si="7" ref="D26:O26">+D27</f>
        <v>-55211.2</v>
      </c>
      <c r="E26" s="32">
        <f t="shared" si="7"/>
        <v>-10247.6</v>
      </c>
      <c r="F26" s="32">
        <f t="shared" si="7"/>
        <v>-44668.8</v>
      </c>
      <c r="G26" s="32">
        <f t="shared" si="7"/>
        <v>-81382.4</v>
      </c>
      <c r="H26" s="32">
        <f t="shared" si="7"/>
        <v>-10247.6</v>
      </c>
      <c r="I26" s="32">
        <f t="shared" si="7"/>
        <v>-71447.2</v>
      </c>
      <c r="J26" s="32">
        <f t="shared" si="7"/>
        <v>-59536.4</v>
      </c>
      <c r="K26" s="32">
        <f t="shared" si="7"/>
        <v>-57459.6</v>
      </c>
      <c r="L26" s="32">
        <f t="shared" si="7"/>
        <v>-53675.6</v>
      </c>
      <c r="M26" s="32">
        <f t="shared" si="7"/>
        <v>-22334.4</v>
      </c>
      <c r="N26" s="32">
        <f t="shared" si="7"/>
        <v>-19558</v>
      </c>
      <c r="O26" s="32">
        <f t="shared" si="7"/>
        <v>-635320.4</v>
      </c>
    </row>
    <row r="27" spans="1:26" ht="18.75" customHeight="1">
      <c r="A27" s="28" t="s">
        <v>43</v>
      </c>
      <c r="B27" s="16">
        <f>ROUND((-B9)*$G$3,2)</f>
        <v>-78535.6</v>
      </c>
      <c r="C27" s="16">
        <f aca="true" t="shared" si="8" ref="C27:N27">ROUND((-C9)*$G$3,2)</f>
        <v>-71016</v>
      </c>
      <c r="D27" s="16">
        <f t="shared" si="8"/>
        <v>-55211.2</v>
      </c>
      <c r="E27" s="16">
        <f t="shared" si="8"/>
        <v>-10247.6</v>
      </c>
      <c r="F27" s="16">
        <f t="shared" si="8"/>
        <v>-44668.8</v>
      </c>
      <c r="G27" s="16">
        <f t="shared" si="8"/>
        <v>-81382.4</v>
      </c>
      <c r="H27" s="16">
        <f t="shared" si="8"/>
        <v>-10247.6</v>
      </c>
      <c r="I27" s="16">
        <f t="shared" si="8"/>
        <v>-71447.2</v>
      </c>
      <c r="J27" s="16">
        <f t="shared" si="8"/>
        <v>-59536.4</v>
      </c>
      <c r="K27" s="16">
        <f t="shared" si="8"/>
        <v>-57459.6</v>
      </c>
      <c r="L27" s="16">
        <f t="shared" si="8"/>
        <v>-53675.6</v>
      </c>
      <c r="M27" s="16">
        <f t="shared" si="8"/>
        <v>-22334.4</v>
      </c>
      <c r="N27" s="16">
        <f t="shared" si="8"/>
        <v>-19558</v>
      </c>
      <c r="O27" s="33">
        <f aca="true" t="shared" si="9" ref="O27:O44">SUM(B27:N27)</f>
        <v>-635320.4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-12616.13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-4835.13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-17451.26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-12616.13</v>
      </c>
      <c r="E29" s="34">
        <v>0</v>
      </c>
      <c r="F29" s="34">
        <v>0</v>
      </c>
      <c r="G29" s="34">
        <v>0</v>
      </c>
      <c r="H29" s="34">
        <v>-4835.13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-17451.26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627615.08</v>
      </c>
      <c r="C42" s="37">
        <f aca="true" t="shared" si="11" ref="C42:N42">+C17+C25</f>
        <v>449074.4</v>
      </c>
      <c r="D42" s="37">
        <f t="shared" si="11"/>
        <v>172756.71999999997</v>
      </c>
      <c r="E42" s="37">
        <f t="shared" si="11"/>
        <v>134753.28</v>
      </c>
      <c r="F42" s="37">
        <f t="shared" si="11"/>
        <v>405771.32999999996</v>
      </c>
      <c r="G42" s="37">
        <f t="shared" si="11"/>
        <v>531610.74</v>
      </c>
      <c r="H42" s="37">
        <f t="shared" si="11"/>
        <v>68286.57</v>
      </c>
      <c r="I42" s="37">
        <f t="shared" si="11"/>
        <v>397098.26999999996</v>
      </c>
      <c r="J42" s="37">
        <f t="shared" si="11"/>
        <v>400329.6099999999</v>
      </c>
      <c r="K42" s="37">
        <f t="shared" si="11"/>
        <v>578283.12</v>
      </c>
      <c r="L42" s="37">
        <f t="shared" si="11"/>
        <v>560660.03</v>
      </c>
      <c r="M42" s="37">
        <f t="shared" si="11"/>
        <v>256296.73</v>
      </c>
      <c r="N42" s="37">
        <f t="shared" si="11"/>
        <v>123241.30999999997</v>
      </c>
      <c r="O42" s="37">
        <f>SUM(B42:N42)</f>
        <v>4705777.1899999995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-192878.07</v>
      </c>
      <c r="E43" s="34">
        <v>0</v>
      </c>
      <c r="F43" s="34">
        <v>0</v>
      </c>
      <c r="G43" s="34">
        <v>0</v>
      </c>
      <c r="H43" s="34">
        <v>-13333.39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-206211.46000000002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627615.08</v>
      </c>
      <c r="C48" s="52">
        <f t="shared" si="12"/>
        <v>449074.4</v>
      </c>
      <c r="D48" s="52">
        <f t="shared" si="12"/>
        <v>172756.72</v>
      </c>
      <c r="E48" s="52">
        <f t="shared" si="12"/>
        <v>134753.28</v>
      </c>
      <c r="F48" s="52">
        <f t="shared" si="12"/>
        <v>405771.33</v>
      </c>
      <c r="G48" s="52">
        <f t="shared" si="12"/>
        <v>531610.74</v>
      </c>
      <c r="H48" s="52">
        <f t="shared" si="12"/>
        <v>68286.57</v>
      </c>
      <c r="I48" s="52">
        <f t="shared" si="12"/>
        <v>397098.27</v>
      </c>
      <c r="J48" s="52">
        <f t="shared" si="12"/>
        <v>400329.61</v>
      </c>
      <c r="K48" s="52">
        <f t="shared" si="12"/>
        <v>578283.12</v>
      </c>
      <c r="L48" s="52">
        <f t="shared" si="12"/>
        <v>560660.03</v>
      </c>
      <c r="M48" s="52">
        <f t="shared" si="12"/>
        <v>256296.73</v>
      </c>
      <c r="N48" s="52">
        <f t="shared" si="12"/>
        <v>123241.32</v>
      </c>
      <c r="O48" s="37">
        <f t="shared" si="12"/>
        <v>4705777.200000001</v>
      </c>
      <c r="Q48"/>
    </row>
    <row r="49" spans="1:18" ht="18.75" customHeight="1">
      <c r="A49" s="26" t="s">
        <v>61</v>
      </c>
      <c r="B49" s="52">
        <v>509663.87</v>
      </c>
      <c r="C49" s="52">
        <v>279781.15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789445.02</v>
      </c>
      <c r="P49"/>
      <c r="Q49"/>
      <c r="R49" s="44"/>
    </row>
    <row r="50" spans="1:16" ht="18.75" customHeight="1">
      <c r="A50" s="26" t="s">
        <v>62</v>
      </c>
      <c r="B50" s="52">
        <v>117951.21</v>
      </c>
      <c r="C50" s="52">
        <v>169293.25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287244.46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172756.72</v>
      </c>
      <c r="E51" s="53">
        <v>0</v>
      </c>
      <c r="F51" s="53">
        <v>0</v>
      </c>
      <c r="G51" s="53">
        <v>0</v>
      </c>
      <c r="H51" s="52">
        <v>68286.57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241043.29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134753.28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134753.28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405771.33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405771.33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531610.74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531610.74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397098.27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397098.27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400329.61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400329.61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578283.12</v>
      </c>
      <c r="L57" s="32">
        <v>560660.03</v>
      </c>
      <c r="M57" s="53">
        <v>0</v>
      </c>
      <c r="N57" s="53">
        <v>0</v>
      </c>
      <c r="O57" s="37">
        <f t="shared" si="13"/>
        <v>1138943.15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256296.73</v>
      </c>
      <c r="N58" s="53">
        <v>0</v>
      </c>
      <c r="O58" s="37">
        <f t="shared" si="13"/>
        <v>256296.73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123241.32</v>
      </c>
      <c r="O59" s="56">
        <f t="shared" si="13"/>
        <v>123241.32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2020-01-17T14:51:58Z</dcterms:modified>
  <cp:category/>
  <cp:version/>
  <cp:contentType/>
  <cp:contentStatus/>
</cp:coreProperties>
</file>