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<sst xmlns="http://schemas.openxmlformats.org/spreadsheetml/2006/main" count="77" uniqueCount="74">
  <si>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</si>
  <si>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</si>
  <si>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</si>
  <si>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</si>
  <si>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</si>
  <si>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</si>
  <si>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</si>
  <si>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</si>
  <si>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</si>
  <si>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</si>
  <si>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</si>
  <si>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</si>
  <si>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</si>
  <si>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</si>
  <si>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</si>
  <si>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</si>
  <si>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</si>
  <si>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</si>
  <si>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</si>
  <si>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</si>
  <si>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</si>
  <si>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</si>
  <si>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</si>
  <si>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</si>
  <si>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</si>
  <si>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</si>
  <si>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</si>
  <si>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</si>
  <si>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</si>
  <si>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</si>
  <si>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</si>
  <si>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</si>
  <si>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</si>
  <si>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</si>
  <si>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</si>
  <si>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</si>
  <si>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</si>
  <si>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</si>
  <si>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</si>
  <si>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</si>
  <si>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</si>
  <si>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</si>
  <si>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</si>
  <si>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</si>
  <si>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</si>
  <si>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</si>
  <si>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</si>
  <si>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</si>
  <si>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</si>
  <si>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</si>
  <si>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</si>
  <si>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</si>
  <si>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</si>
  <si>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</si>
  <si>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</si>
  <si>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</si>
  <si>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</si>
  <si>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</si>
  <si>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</si>
  <si>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</si>
  <si>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</si>
  <si>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</si>
  <si>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</si>
  <si>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</si>
  <si>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</si>
  <si>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</si>
  <si>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</si>
  <si>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</si>
  <si>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</si>
  <si>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</si>
  <si>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</si>
  <si>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</si>
  <si>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</si>
  <si>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07/01/20 - VENCIMENTO 14/01/20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</si>
</sst>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G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48" sqref="L48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397382</v>
      </c>
      <c r="C7" s="9">
        <f t="shared" si="0"/>
        <v>287114</v>
      </c>
      <c r="D7" s="9">
        <f t="shared" si="0"/>
        <v>286460</v>
      </c>
      <c r="E7" s="9">
        <f t="shared" si="0"/>
        <v>61675</v>
      </c>
      <c r="F7" s="9">
        <f t="shared" si="0"/>
        <v>257419</v>
      </c>
      <c r="G7" s="9">
        <f t="shared" si="0"/>
        <v>403301</v>
      </c>
      <c r="H7" s="9">
        <f t="shared" si="0"/>
        <v>51623</v>
      </c>
      <c r="I7" s="9">
        <f t="shared" si="0"/>
        <v>287556</v>
      </c>
      <c r="J7" s="9">
        <f t="shared" si="0"/>
        <v>251940</v>
      </c>
      <c r="K7" s="9">
        <f t="shared" si="0"/>
        <v>373243</v>
      </c>
      <c r="L7" s="9">
        <f t="shared" si="0"/>
        <v>301653</v>
      </c>
      <c r="M7" s="9">
        <f t="shared" si="0"/>
        <v>119601</v>
      </c>
      <c r="N7" s="9">
        <f t="shared" si="0"/>
        <v>85070</v>
      </c>
      <c r="O7" s="9">
        <f t="shared" si="0"/>
        <v>3164037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19071</v>
      </c>
      <c r="C8" s="11">
        <f t="shared" si="1"/>
        <v>18852</v>
      </c>
      <c r="D8" s="11">
        <f t="shared" si="1"/>
        <v>13170</v>
      </c>
      <c r="E8" s="11">
        <f t="shared" si="1"/>
        <v>2813</v>
      </c>
      <c r="F8" s="11">
        <f t="shared" si="1"/>
        <v>11402</v>
      </c>
      <c r="G8" s="11">
        <f t="shared" si="1"/>
        <v>20199</v>
      </c>
      <c r="H8" s="11">
        <f t="shared" si="1"/>
        <v>2878</v>
      </c>
      <c r="I8" s="11">
        <f t="shared" si="1"/>
        <v>18637</v>
      </c>
      <c r="J8" s="11">
        <f t="shared" si="1"/>
        <v>15558</v>
      </c>
      <c r="K8" s="11">
        <f t="shared" si="1"/>
        <v>13817</v>
      </c>
      <c r="L8" s="11">
        <f t="shared" si="1"/>
        <v>12854</v>
      </c>
      <c r="M8" s="11">
        <f t="shared" si="1"/>
        <v>6963</v>
      </c>
      <c r="N8" s="11">
        <f t="shared" si="1"/>
        <v>5992</v>
      </c>
      <c r="O8" s="11">
        <f t="shared" si="1"/>
        <v>162206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19071</v>
      </c>
      <c r="C9" s="11">
        <v>18852</v>
      </c>
      <c r="D9" s="11">
        <v>13170</v>
      </c>
      <c r="E9" s="11">
        <v>2813</v>
      </c>
      <c r="F9" s="11">
        <v>11402</v>
      </c>
      <c r="G9" s="11">
        <v>20199</v>
      </c>
      <c r="H9" s="11">
        <v>2873</v>
      </c>
      <c r="I9" s="11">
        <v>18637</v>
      </c>
      <c r="J9" s="11">
        <v>15558</v>
      </c>
      <c r="K9" s="11">
        <v>13802</v>
      </c>
      <c r="L9" s="11">
        <v>12854</v>
      </c>
      <c r="M9" s="11">
        <v>6946</v>
      </c>
      <c r="N9" s="11">
        <v>5992</v>
      </c>
      <c r="O9" s="11">
        <f>SUM(B9:N9)</f>
        <v>162169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15</v>
      </c>
      <c r="L10" s="13">
        <v>0</v>
      </c>
      <c r="M10" s="13">
        <v>17</v>
      </c>
      <c r="N10" s="13">
        <v>0</v>
      </c>
      <c r="O10" s="11">
        <f>SUM(B10:N10)</f>
        <v>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378311</v>
      </c>
      <c r="C11" s="13">
        <v>268262</v>
      </c>
      <c r="D11" s="13">
        <v>273290</v>
      </c>
      <c r="E11" s="13">
        <v>58862</v>
      </c>
      <c r="F11" s="13">
        <v>246017</v>
      </c>
      <c r="G11" s="13">
        <v>383102</v>
      </c>
      <c r="H11" s="13">
        <v>48745</v>
      </c>
      <c r="I11" s="13">
        <v>268919</v>
      </c>
      <c r="J11" s="13">
        <v>236382</v>
      </c>
      <c r="K11" s="13">
        <v>359426</v>
      </c>
      <c r="L11" s="13">
        <v>288799</v>
      </c>
      <c r="M11" s="13">
        <v>112638</v>
      </c>
      <c r="N11" s="13">
        <v>79078</v>
      </c>
      <c r="O11" s="11">
        <f>SUM(B11:N11)</f>
        <v>3001831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962077.8199999998</v>
      </c>
      <c r="C17" s="24">
        <f aca="true" t="shared" si="2" ref="C17:O17">C18+C19+C20+C21+C22+C23</f>
        <v>743685.1600000001</v>
      </c>
      <c r="D17" s="24">
        <f t="shared" si="2"/>
        <v>571385.5999999999</v>
      </c>
      <c r="E17" s="24">
        <f t="shared" si="2"/>
        <v>202854.08999999997</v>
      </c>
      <c r="F17" s="24">
        <f t="shared" si="2"/>
        <v>643951.8</v>
      </c>
      <c r="G17" s="24">
        <f t="shared" si="2"/>
        <v>834763.8099999999</v>
      </c>
      <c r="H17" s="24">
        <f t="shared" si="2"/>
        <v>156056.9</v>
      </c>
      <c r="I17" s="24">
        <f t="shared" si="2"/>
        <v>663484.13</v>
      </c>
      <c r="J17" s="24">
        <f t="shared" si="2"/>
        <v>640753.95</v>
      </c>
      <c r="K17" s="24">
        <f t="shared" si="2"/>
        <v>855199.54</v>
      </c>
      <c r="L17" s="24">
        <f t="shared" si="2"/>
        <v>788719.11</v>
      </c>
      <c r="M17" s="24">
        <f t="shared" si="2"/>
        <v>415307.33</v>
      </c>
      <c r="N17" s="24">
        <f t="shared" si="2"/>
        <v>226053.98999999996</v>
      </c>
      <c r="O17" s="24">
        <f t="shared" si="2"/>
        <v>7704293.229999999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887830.86</v>
      </c>
      <c r="C18" s="22">
        <f t="shared" si="3"/>
        <v>662515.56</v>
      </c>
      <c r="D18" s="22">
        <f t="shared" si="3"/>
        <v>579565.87</v>
      </c>
      <c r="E18" s="22">
        <f t="shared" si="3"/>
        <v>213463.34</v>
      </c>
      <c r="F18" s="22">
        <f t="shared" si="3"/>
        <v>603441.62</v>
      </c>
      <c r="G18" s="22">
        <f t="shared" si="3"/>
        <v>777201.36</v>
      </c>
      <c r="H18" s="22">
        <f t="shared" si="3"/>
        <v>133388.67</v>
      </c>
      <c r="I18" s="22">
        <f t="shared" si="3"/>
        <v>658273.2</v>
      </c>
      <c r="J18" s="22">
        <f t="shared" si="3"/>
        <v>580494.95</v>
      </c>
      <c r="K18" s="22">
        <f t="shared" si="3"/>
        <v>813445.79</v>
      </c>
      <c r="L18" s="22">
        <f t="shared" si="3"/>
        <v>748220.1</v>
      </c>
      <c r="M18" s="22">
        <f t="shared" si="3"/>
        <v>342716.67</v>
      </c>
      <c r="N18" s="22">
        <f t="shared" si="3"/>
        <v>220297.27</v>
      </c>
      <c r="O18" s="27">
        <f aca="true" t="shared" si="4" ref="O18:O23">SUM(B18:N18)</f>
        <v>7220855.259999999</v>
      </c>
    </row>
    <row r="19" spans="1:23" ht="18.75" customHeight="1">
      <c r="A19" s="26" t="s">
        <v>36</v>
      </c>
      <c r="B19" s="16">
        <f>IF(B15&lt;&gt;0,ROUND((B15-1)*B18,2),0)</f>
        <v>20423.19</v>
      </c>
      <c r="C19" s="22">
        <f aca="true" t="shared" si="5" ref="C19:N19">IF(C15&lt;&gt;0,ROUND((C15-1)*C18,2),0)</f>
        <v>28021.79</v>
      </c>
      <c r="D19" s="22">
        <f t="shared" si="5"/>
        <v>-17999.55</v>
      </c>
      <c r="E19" s="22">
        <f t="shared" si="5"/>
        <v>-15749.76</v>
      </c>
      <c r="F19" s="22">
        <f t="shared" si="5"/>
        <v>15030.26</v>
      </c>
      <c r="G19" s="22">
        <f t="shared" si="5"/>
        <v>34387.45</v>
      </c>
      <c r="H19" s="22">
        <f t="shared" si="5"/>
        <v>23822.33</v>
      </c>
      <c r="I19" s="22">
        <f t="shared" si="5"/>
        <v>-14346.17</v>
      </c>
      <c r="J19" s="22">
        <f t="shared" si="5"/>
        <v>26520.63</v>
      </c>
      <c r="K19" s="22">
        <f t="shared" si="5"/>
        <v>-10493.95</v>
      </c>
      <c r="L19" s="22">
        <f t="shared" si="5"/>
        <v>-5822.85</v>
      </c>
      <c r="M19" s="22">
        <f t="shared" si="5"/>
        <v>33829.21</v>
      </c>
      <c r="N19" s="22">
        <f t="shared" si="5"/>
        <v>-9195.17</v>
      </c>
      <c r="O19" s="27">
        <f t="shared" si="4"/>
        <v>108427.40999999999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22737.1</v>
      </c>
      <c r="C23" s="22">
        <v>25841.28</v>
      </c>
      <c r="D23" s="22">
        <v>12924.45</v>
      </c>
      <c r="E23" s="22">
        <v>4462.74</v>
      </c>
      <c r="F23" s="22">
        <v>15160.8</v>
      </c>
      <c r="G23" s="22">
        <v>5015.71</v>
      </c>
      <c r="H23" s="22">
        <v>0</v>
      </c>
      <c r="I23" s="22">
        <v>3761.79</v>
      </c>
      <c r="J23" s="22">
        <v>22275.33</v>
      </c>
      <c r="K23" s="22">
        <v>23502.36</v>
      </c>
      <c r="L23" s="22">
        <v>24227.52</v>
      </c>
      <c r="M23" s="22">
        <v>26053.26</v>
      </c>
      <c r="N23" s="22">
        <v>7366.84</v>
      </c>
      <c r="O23" s="27">
        <f t="shared" si="4"/>
        <v>193329.18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-83912.4</v>
      </c>
      <c r="C25" s="31">
        <f>+C26+C28+C39+C40+C43-C44</f>
        <v>-82948.8</v>
      </c>
      <c r="D25" s="31">
        <f t="shared" si="6"/>
        <v>-74701.82999999996</v>
      </c>
      <c r="E25" s="31">
        <f t="shared" si="6"/>
        <v>-12377.2</v>
      </c>
      <c r="F25" s="31">
        <f t="shared" si="6"/>
        <v>-50168.8</v>
      </c>
      <c r="G25" s="31">
        <f t="shared" si="6"/>
        <v>-201975.15000000002</v>
      </c>
      <c r="H25" s="31">
        <f t="shared" si="6"/>
        <v>-20444.050000000007</v>
      </c>
      <c r="I25" s="31">
        <f t="shared" si="6"/>
        <v>-82002.8</v>
      </c>
      <c r="J25" s="31">
        <f t="shared" si="6"/>
        <v>-68455.2</v>
      </c>
      <c r="K25" s="31">
        <f t="shared" si="6"/>
        <v>-60728.8</v>
      </c>
      <c r="L25" s="31">
        <f t="shared" si="6"/>
        <v>-56557.6</v>
      </c>
      <c r="M25" s="31">
        <f t="shared" si="6"/>
        <v>-30562.4</v>
      </c>
      <c r="N25" s="31">
        <f t="shared" si="6"/>
        <v>-26364.8</v>
      </c>
      <c r="O25" s="31">
        <f t="shared" si="6"/>
        <v>-851199.8300000002</v>
      </c>
    </row>
    <row r="26" spans="1:15" ht="18.75" customHeight="1">
      <c r="A26" s="26" t="s">
        <v>42</v>
      </c>
      <c r="B26" s="32">
        <f>+B27</f>
        <v>-83912.4</v>
      </c>
      <c r="C26" s="32">
        <f>+C27</f>
        <v>-82948.8</v>
      </c>
      <c r="D26" s="32">
        <f aca="true" t="shared" si="7" ref="D26:O26">+D27</f>
        <v>-57948</v>
      </c>
      <c r="E26" s="32">
        <f t="shared" si="7"/>
        <v>-12377.2</v>
      </c>
      <c r="F26" s="32">
        <f t="shared" si="7"/>
        <v>-50168.8</v>
      </c>
      <c r="G26" s="32">
        <f t="shared" si="7"/>
        <v>-88875.6</v>
      </c>
      <c r="H26" s="32">
        <f t="shared" si="7"/>
        <v>-12641.2</v>
      </c>
      <c r="I26" s="32">
        <f t="shared" si="7"/>
        <v>-82002.8</v>
      </c>
      <c r="J26" s="32">
        <f t="shared" si="7"/>
        <v>-68455.2</v>
      </c>
      <c r="K26" s="32">
        <f t="shared" si="7"/>
        <v>-60728.8</v>
      </c>
      <c r="L26" s="32">
        <f t="shared" si="7"/>
        <v>-56557.6</v>
      </c>
      <c r="M26" s="32">
        <f t="shared" si="7"/>
        <v>-30562.4</v>
      </c>
      <c r="N26" s="32">
        <f t="shared" si="7"/>
        <v>-26364.8</v>
      </c>
      <c r="O26" s="32">
        <f t="shared" si="7"/>
        <v>-713543.6000000001</v>
      </c>
    </row>
    <row r="27" spans="1:26" ht="18.75" customHeight="1">
      <c r="A27" s="28" t="s">
        <v>43</v>
      </c>
      <c r="B27" s="16">
        <f>ROUND((-B9)*$G$3,2)</f>
        <v>-83912.4</v>
      </c>
      <c r="C27" s="16">
        <f aca="true" t="shared" si="8" ref="C27:N27">ROUND((-C9)*$G$3,2)</f>
        <v>-82948.8</v>
      </c>
      <c r="D27" s="16">
        <f t="shared" si="8"/>
        <v>-57948</v>
      </c>
      <c r="E27" s="16">
        <f t="shared" si="8"/>
        <v>-12377.2</v>
      </c>
      <c r="F27" s="16">
        <f t="shared" si="8"/>
        <v>-50168.8</v>
      </c>
      <c r="G27" s="16">
        <f t="shared" si="8"/>
        <v>-88875.6</v>
      </c>
      <c r="H27" s="16">
        <f t="shared" si="8"/>
        <v>-12641.2</v>
      </c>
      <c r="I27" s="16">
        <f t="shared" si="8"/>
        <v>-82002.8</v>
      </c>
      <c r="J27" s="16">
        <f t="shared" si="8"/>
        <v>-68455.2</v>
      </c>
      <c r="K27" s="16">
        <f t="shared" si="8"/>
        <v>-60728.8</v>
      </c>
      <c r="L27" s="16">
        <f t="shared" si="8"/>
        <v>-56557.6</v>
      </c>
      <c r="M27" s="16">
        <f t="shared" si="8"/>
        <v>-30562.4</v>
      </c>
      <c r="N27" s="16">
        <f t="shared" si="8"/>
        <v>-26364.8</v>
      </c>
      <c r="O27" s="33">
        <f aca="true" t="shared" si="9" ref="O27:O44">SUM(B27:N27)</f>
        <v>-713543.6000000001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-16753.829999999958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-7802.850000000006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-24556.68000000005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-16753.83</v>
      </c>
      <c r="E29" s="34">
        <v>0</v>
      </c>
      <c r="F29" s="34">
        <v>0</v>
      </c>
      <c r="G29" s="34">
        <v>0</v>
      </c>
      <c r="H29" s="34">
        <v>-7802.85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-24556.68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717000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-717000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-113099.55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-113099.55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878165.4199999998</v>
      </c>
      <c r="C42" s="37">
        <f aca="true" t="shared" si="11" ref="C42:N42">+C17+C25</f>
        <v>660736.3600000001</v>
      </c>
      <c r="D42" s="37">
        <f t="shared" si="11"/>
        <v>496683.7699999999</v>
      </c>
      <c r="E42" s="37">
        <f t="shared" si="11"/>
        <v>190476.88999999996</v>
      </c>
      <c r="F42" s="37">
        <f t="shared" si="11"/>
        <v>593783</v>
      </c>
      <c r="G42" s="37">
        <f t="shared" si="11"/>
        <v>632788.6599999999</v>
      </c>
      <c r="H42" s="37">
        <f t="shared" si="11"/>
        <v>135612.84999999998</v>
      </c>
      <c r="I42" s="37">
        <f t="shared" si="11"/>
        <v>581481.33</v>
      </c>
      <c r="J42" s="37">
        <f t="shared" si="11"/>
        <v>572298.75</v>
      </c>
      <c r="K42" s="37">
        <f t="shared" si="11"/>
        <v>794470.74</v>
      </c>
      <c r="L42" s="37">
        <f t="shared" si="11"/>
        <v>732161.51</v>
      </c>
      <c r="M42" s="37">
        <f t="shared" si="11"/>
        <v>384744.93</v>
      </c>
      <c r="N42" s="37">
        <f t="shared" si="11"/>
        <v>199689.18999999997</v>
      </c>
      <c r="O42" s="37">
        <f>SUM(B42:N42)</f>
        <v>6853093.399999999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878165.42</v>
      </c>
      <c r="C48" s="52">
        <f t="shared" si="12"/>
        <v>660736.35</v>
      </c>
      <c r="D48" s="52">
        <f t="shared" si="12"/>
        <v>496683.77</v>
      </c>
      <c r="E48" s="52">
        <f t="shared" si="12"/>
        <v>190476.89</v>
      </c>
      <c r="F48" s="52">
        <f t="shared" si="12"/>
        <v>593783</v>
      </c>
      <c r="G48" s="52">
        <f t="shared" si="12"/>
        <v>632788.66</v>
      </c>
      <c r="H48" s="52">
        <f t="shared" si="12"/>
        <v>135612.85</v>
      </c>
      <c r="I48" s="52">
        <f t="shared" si="12"/>
        <v>581481.33</v>
      </c>
      <c r="J48" s="52">
        <f t="shared" si="12"/>
        <v>572298.75</v>
      </c>
      <c r="K48" s="52">
        <f t="shared" si="12"/>
        <v>794470.74</v>
      </c>
      <c r="L48" s="52">
        <f t="shared" si="12"/>
        <v>732161.51</v>
      </c>
      <c r="M48" s="52">
        <f t="shared" si="12"/>
        <v>384744.92</v>
      </c>
      <c r="N48" s="52">
        <f t="shared" si="12"/>
        <v>199689.2</v>
      </c>
      <c r="O48" s="37">
        <f t="shared" si="12"/>
        <v>6853093.390000001</v>
      </c>
      <c r="Q48"/>
    </row>
    <row r="49" spans="1:18" ht="18.75" customHeight="1">
      <c r="A49" s="26" t="s">
        <v>61</v>
      </c>
      <c r="B49" s="52">
        <v>718000.15</v>
      </c>
      <c r="C49" s="52">
        <v>460115.22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1178115.37</v>
      </c>
      <c r="P49"/>
      <c r="Q49"/>
      <c r="R49" s="44"/>
    </row>
    <row r="50" spans="1:16" ht="18.75" customHeight="1">
      <c r="A50" s="26" t="s">
        <v>62</v>
      </c>
      <c r="B50" s="52">
        <v>160165.27</v>
      </c>
      <c r="C50" s="52">
        <v>200621.13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360786.4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496683.77</v>
      </c>
      <c r="E51" s="53">
        <v>0</v>
      </c>
      <c r="F51" s="53">
        <v>0</v>
      </c>
      <c r="G51" s="53">
        <v>0</v>
      </c>
      <c r="H51" s="52">
        <v>135612.85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632296.62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190476.89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190476.89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593783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593783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632788.66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632788.66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581481.33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581481.33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572298.75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572298.75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794470.74</v>
      </c>
      <c r="L57" s="32">
        <v>732161.51</v>
      </c>
      <c r="M57" s="53">
        <v>0</v>
      </c>
      <c r="N57" s="53">
        <v>0</v>
      </c>
      <c r="O57" s="37">
        <f t="shared" si="13"/>
        <v>1526632.25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384744.92</v>
      </c>
      <c r="N58" s="53">
        <v>0</v>
      </c>
      <c r="O58" s="37">
        <f t="shared" si="13"/>
        <v>384744.92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199689.2</v>
      </c>
      <c r="O59" s="56">
        <f t="shared" si="13"/>
        <v>199689.2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2020-01-13T19:25:10Z</dcterms:modified>
  <cp:category/>
  <cp:version/>
  <cp:contentType/>
  <cp:contentStatus/>
</cp:coreProperties>
</file>