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<sst xmlns="http://schemas.openxmlformats.org/spreadsheetml/2006/main" count="77" uniqueCount="74">
  <si>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</si>
  <si>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</si>
  <si>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</si>
  <si>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</si>
  <si>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</si>
  <si>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</si>
  <si>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</si>
  <si>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</si>
  <si>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</si>
  <si>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</si>
  <si>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</si>
  <si>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</si>
  <si>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</si>
  <si>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</si>
  <si>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</si>
  <si>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</si>
  <si>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</si>
  <si>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</si>
  <si>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</si>
  <si>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</si>
  <si>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</si>
  <si>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</si>
  <si>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</si>
  <si>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</si>
  <si>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</si>
  <si>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</si>
  <si>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</si>
  <si>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</si>
  <si>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</si>
  <si>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</si>
  <si>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</si>
  <si>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</si>
  <si>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</si>
  <si>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</si>
  <si>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</si>
  <si>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</si>
  <si>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</si>
  <si>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</si>
  <si>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</si>
  <si>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</si>
  <si>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</si>
  <si>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</si>
  <si>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</si>
  <si>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</si>
  <si>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</si>
  <si>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</si>
  <si>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</si>
  <si>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</si>
  <si>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</si>
  <si>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</si>
  <si>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</si>
  <si>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</si>
  <si>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</si>
  <si>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</si>
  <si>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</si>
  <si>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</si>
  <si>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</si>
  <si>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</si>
  <si>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</si>
  <si>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</si>
  <si>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</si>
  <si>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</si>
  <si>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</si>
  <si>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</si>
  <si>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</si>
  <si>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</si>
  <si>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</si>
  <si>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</si>
  <si>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</si>
  <si>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</si>
  <si>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</si>
  <si>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</si>
  <si>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</si>
  <si>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04/01/20 - VENCIMENTO 10/01/20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</si>
</sst>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248403</v>
      </c>
      <c r="C7" s="9">
        <f t="shared" si="0"/>
        <v>164654</v>
      </c>
      <c r="D7" s="9">
        <f t="shared" si="0"/>
        <v>191056</v>
      </c>
      <c r="E7" s="9">
        <f t="shared" si="0"/>
        <v>36877</v>
      </c>
      <c r="F7" s="9">
        <f t="shared" si="0"/>
        <v>159925</v>
      </c>
      <c r="G7" s="9">
        <f t="shared" si="0"/>
        <v>248225</v>
      </c>
      <c r="H7" s="9">
        <f t="shared" si="0"/>
        <v>27495</v>
      </c>
      <c r="I7" s="9">
        <f t="shared" si="0"/>
        <v>169156</v>
      </c>
      <c r="J7" s="9">
        <f t="shared" si="0"/>
        <v>155956</v>
      </c>
      <c r="K7" s="9">
        <f t="shared" si="0"/>
        <v>237128</v>
      </c>
      <c r="L7" s="9">
        <f t="shared" si="0"/>
        <v>201827</v>
      </c>
      <c r="M7" s="9">
        <f t="shared" si="0"/>
        <v>68107</v>
      </c>
      <c r="N7" s="9">
        <f t="shared" si="0"/>
        <v>44435</v>
      </c>
      <c r="O7" s="9">
        <f t="shared" si="0"/>
        <v>1953244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13887</v>
      </c>
      <c r="C8" s="11">
        <f t="shared" si="1"/>
        <v>11996</v>
      </c>
      <c r="D8" s="11">
        <f t="shared" si="1"/>
        <v>9799</v>
      </c>
      <c r="E8" s="11">
        <f t="shared" si="1"/>
        <v>1850</v>
      </c>
      <c r="F8" s="11">
        <f t="shared" si="1"/>
        <v>8180</v>
      </c>
      <c r="G8" s="11">
        <f t="shared" si="1"/>
        <v>14051</v>
      </c>
      <c r="H8" s="11">
        <f t="shared" si="1"/>
        <v>1856</v>
      </c>
      <c r="I8" s="11">
        <f t="shared" si="1"/>
        <v>12270</v>
      </c>
      <c r="J8" s="11">
        <f t="shared" si="1"/>
        <v>10670</v>
      </c>
      <c r="K8" s="11">
        <f t="shared" si="1"/>
        <v>10322</v>
      </c>
      <c r="L8" s="11">
        <f t="shared" si="1"/>
        <v>9677</v>
      </c>
      <c r="M8" s="11">
        <f t="shared" si="1"/>
        <v>4303</v>
      </c>
      <c r="N8" s="11">
        <f t="shared" si="1"/>
        <v>3282</v>
      </c>
      <c r="O8" s="11">
        <f t="shared" si="1"/>
        <v>112143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13887</v>
      </c>
      <c r="C9" s="11">
        <v>11996</v>
      </c>
      <c r="D9" s="11">
        <v>9799</v>
      </c>
      <c r="E9" s="11">
        <v>1850</v>
      </c>
      <c r="F9" s="11">
        <v>8180</v>
      </c>
      <c r="G9" s="11">
        <v>14051</v>
      </c>
      <c r="H9" s="11">
        <v>1852</v>
      </c>
      <c r="I9" s="11">
        <v>12269</v>
      </c>
      <c r="J9" s="11">
        <v>10670</v>
      </c>
      <c r="K9" s="11">
        <v>10316</v>
      </c>
      <c r="L9" s="11">
        <v>9677</v>
      </c>
      <c r="M9" s="11">
        <v>4299</v>
      </c>
      <c r="N9" s="11">
        <v>3282</v>
      </c>
      <c r="O9" s="11">
        <f>SUM(B9:N9)</f>
        <v>112128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6</v>
      </c>
      <c r="L10" s="13">
        <v>0</v>
      </c>
      <c r="M10" s="13">
        <v>4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234516</v>
      </c>
      <c r="C11" s="13">
        <v>152658</v>
      </c>
      <c r="D11" s="13">
        <v>181257</v>
      </c>
      <c r="E11" s="13">
        <v>35027</v>
      </c>
      <c r="F11" s="13">
        <v>151745</v>
      </c>
      <c r="G11" s="13">
        <v>234174</v>
      </c>
      <c r="H11" s="13">
        <v>25639</v>
      </c>
      <c r="I11" s="13">
        <v>156886</v>
      </c>
      <c r="J11" s="13">
        <v>145286</v>
      </c>
      <c r="K11" s="13">
        <v>226806</v>
      </c>
      <c r="L11" s="13">
        <v>192150</v>
      </c>
      <c r="M11" s="13">
        <v>63804</v>
      </c>
      <c r="N11" s="13">
        <v>41153</v>
      </c>
      <c r="O11" s="11">
        <f>SUM(B11:N11)</f>
        <v>1841101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621572.26</v>
      </c>
      <c r="C17" s="24">
        <f aca="true" t="shared" si="2" ref="C17:O17">C18+C19+C20+C21+C22+C23</f>
        <v>449156.83999999997</v>
      </c>
      <c r="D17" s="24">
        <f t="shared" si="2"/>
        <v>384358.89</v>
      </c>
      <c r="E17" s="24">
        <f t="shared" si="2"/>
        <v>123358.32</v>
      </c>
      <c r="F17" s="24">
        <f t="shared" si="2"/>
        <v>409713.86</v>
      </c>
      <c r="G17" s="24">
        <f t="shared" si="2"/>
        <v>522694.30000000005</v>
      </c>
      <c r="H17" s="24">
        <f t="shared" si="2"/>
        <v>82578.26999999999</v>
      </c>
      <c r="I17" s="24">
        <f t="shared" si="2"/>
        <v>398349.82999999996</v>
      </c>
      <c r="J17" s="24">
        <f t="shared" si="2"/>
        <v>409493.39999999997</v>
      </c>
      <c r="K17" s="24">
        <f t="shared" si="2"/>
        <v>562377.46</v>
      </c>
      <c r="L17" s="24">
        <f t="shared" si="2"/>
        <v>543037.6599999999</v>
      </c>
      <c r="M17" s="24">
        <f t="shared" si="2"/>
        <v>253186.16</v>
      </c>
      <c r="N17" s="24">
        <f t="shared" si="2"/>
        <v>124012.26000000001</v>
      </c>
      <c r="O17" s="24">
        <f t="shared" si="2"/>
        <v>4883889.51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554981.98</v>
      </c>
      <c r="C18" s="22">
        <f t="shared" si="3"/>
        <v>379939.11</v>
      </c>
      <c r="D18" s="22">
        <f t="shared" si="3"/>
        <v>386544.5</v>
      </c>
      <c r="E18" s="22">
        <f t="shared" si="3"/>
        <v>127634.98</v>
      </c>
      <c r="F18" s="22">
        <f t="shared" si="3"/>
        <v>374896.19</v>
      </c>
      <c r="G18" s="22">
        <f t="shared" si="3"/>
        <v>478354.4</v>
      </c>
      <c r="H18" s="22">
        <f t="shared" si="3"/>
        <v>71044.33</v>
      </c>
      <c r="I18" s="22">
        <f t="shared" si="3"/>
        <v>387231.92</v>
      </c>
      <c r="J18" s="22">
        <f t="shared" si="3"/>
        <v>359338.22</v>
      </c>
      <c r="K18" s="22">
        <f t="shared" si="3"/>
        <v>516796.76</v>
      </c>
      <c r="L18" s="22">
        <f t="shared" si="3"/>
        <v>500611.69</v>
      </c>
      <c r="M18" s="22">
        <f t="shared" si="3"/>
        <v>195160.61</v>
      </c>
      <c r="N18" s="22">
        <f t="shared" si="3"/>
        <v>115068.88</v>
      </c>
      <c r="O18" s="27">
        <f aca="true" t="shared" si="4" ref="O18:O23">SUM(B18:N18)</f>
        <v>4447603.569999999</v>
      </c>
    </row>
    <row r="19" spans="1:23" ht="18.75" customHeight="1">
      <c r="A19" s="26" t="s">
        <v>36</v>
      </c>
      <c r="B19" s="16">
        <f>IF(B15&lt;&gt;0,ROUND((B15-1)*B18,2),0)</f>
        <v>12766.51</v>
      </c>
      <c r="C19" s="22">
        <f aca="true" t="shared" si="5" ref="C19:N19">IF(C15&lt;&gt;0,ROUND((C15-1)*C18,2),0)</f>
        <v>16069.92</v>
      </c>
      <c r="D19" s="22">
        <f t="shared" si="5"/>
        <v>-12004.89</v>
      </c>
      <c r="E19" s="22">
        <f t="shared" si="5"/>
        <v>-9417.17</v>
      </c>
      <c r="F19" s="22">
        <f t="shared" si="5"/>
        <v>9337.75</v>
      </c>
      <c r="G19" s="22">
        <f t="shared" si="5"/>
        <v>21164.9</v>
      </c>
      <c r="H19" s="22">
        <f t="shared" si="5"/>
        <v>12688.04</v>
      </c>
      <c r="I19" s="22">
        <f t="shared" si="5"/>
        <v>-8439.19</v>
      </c>
      <c r="J19" s="22">
        <f t="shared" si="5"/>
        <v>16416.81</v>
      </c>
      <c r="K19" s="22">
        <f t="shared" si="5"/>
        <v>-6667</v>
      </c>
      <c r="L19" s="22">
        <f t="shared" si="5"/>
        <v>-3895.89</v>
      </c>
      <c r="M19" s="22">
        <f t="shared" si="5"/>
        <v>19264.1</v>
      </c>
      <c r="N19" s="22">
        <f t="shared" si="5"/>
        <v>-4802.95</v>
      </c>
      <c r="O19" s="27">
        <f t="shared" si="4"/>
        <v>62480.94000000002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4462.74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6161.28</v>
      </c>
      <c r="O23" s="27">
        <f t="shared" si="4"/>
        <v>192123.62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-61102.8</v>
      </c>
      <c r="C25" s="31">
        <f>+C26+C28+C39+C40+C43-C44</f>
        <v>-52782.4</v>
      </c>
      <c r="D25" s="31">
        <f t="shared" si="6"/>
        <v>-316626.71</v>
      </c>
      <c r="E25" s="31">
        <f t="shared" si="6"/>
        <v>-8140</v>
      </c>
      <c r="F25" s="31">
        <f t="shared" si="6"/>
        <v>-35992</v>
      </c>
      <c r="G25" s="31">
        <f t="shared" si="6"/>
        <v>-61824.4</v>
      </c>
      <c r="H25" s="31">
        <f t="shared" si="6"/>
        <v>-52089.659999999996</v>
      </c>
      <c r="I25" s="31">
        <f t="shared" si="6"/>
        <v>-53983.6</v>
      </c>
      <c r="J25" s="31">
        <f t="shared" si="6"/>
        <v>-46948</v>
      </c>
      <c r="K25" s="31">
        <f t="shared" si="6"/>
        <v>-45390.4</v>
      </c>
      <c r="L25" s="31">
        <f t="shared" si="6"/>
        <v>-42578.8</v>
      </c>
      <c r="M25" s="31">
        <f t="shared" si="6"/>
        <v>-18915.6</v>
      </c>
      <c r="N25" s="31">
        <f t="shared" si="6"/>
        <v>-14440.8</v>
      </c>
      <c r="O25" s="31">
        <f t="shared" si="6"/>
        <v>-810815.1699999999</v>
      </c>
    </row>
    <row r="26" spans="1:15" ht="18.75" customHeight="1">
      <c r="A26" s="26" t="s">
        <v>42</v>
      </c>
      <c r="B26" s="32">
        <f>+B27</f>
        <v>-61102.8</v>
      </c>
      <c r="C26" s="32">
        <f>+C27</f>
        <v>-52782.4</v>
      </c>
      <c r="D26" s="32">
        <f aca="true" t="shared" si="7" ref="D26:O26">+D27</f>
        <v>-43115.6</v>
      </c>
      <c r="E26" s="32">
        <f t="shared" si="7"/>
        <v>-8140</v>
      </c>
      <c r="F26" s="32">
        <f t="shared" si="7"/>
        <v>-35992</v>
      </c>
      <c r="G26" s="32">
        <f t="shared" si="7"/>
        <v>-61824.4</v>
      </c>
      <c r="H26" s="32">
        <f t="shared" si="7"/>
        <v>-8148.8</v>
      </c>
      <c r="I26" s="32">
        <f t="shared" si="7"/>
        <v>-53983.6</v>
      </c>
      <c r="J26" s="32">
        <f t="shared" si="7"/>
        <v>-46948</v>
      </c>
      <c r="K26" s="32">
        <f t="shared" si="7"/>
        <v>-45390.4</v>
      </c>
      <c r="L26" s="32">
        <f t="shared" si="7"/>
        <v>-42578.8</v>
      </c>
      <c r="M26" s="32">
        <f t="shared" si="7"/>
        <v>-18915.6</v>
      </c>
      <c r="N26" s="32">
        <f t="shared" si="7"/>
        <v>-14440.8</v>
      </c>
      <c r="O26" s="32">
        <f t="shared" si="7"/>
        <v>-493363.19999999995</v>
      </c>
    </row>
    <row r="27" spans="1:26" ht="18.75" customHeight="1">
      <c r="A27" s="28" t="s">
        <v>43</v>
      </c>
      <c r="B27" s="16">
        <f>ROUND((-B9)*$G$3,2)</f>
        <v>-61102.8</v>
      </c>
      <c r="C27" s="16">
        <f aca="true" t="shared" si="8" ref="C27:N27">ROUND((-C9)*$G$3,2)</f>
        <v>-52782.4</v>
      </c>
      <c r="D27" s="16">
        <f t="shared" si="8"/>
        <v>-43115.6</v>
      </c>
      <c r="E27" s="16">
        <f t="shared" si="8"/>
        <v>-8140</v>
      </c>
      <c r="F27" s="16">
        <f t="shared" si="8"/>
        <v>-35992</v>
      </c>
      <c r="G27" s="16">
        <f t="shared" si="8"/>
        <v>-61824.4</v>
      </c>
      <c r="H27" s="16">
        <f t="shared" si="8"/>
        <v>-8148.8</v>
      </c>
      <c r="I27" s="16">
        <f t="shared" si="8"/>
        <v>-53983.6</v>
      </c>
      <c r="J27" s="16">
        <f t="shared" si="8"/>
        <v>-46948</v>
      </c>
      <c r="K27" s="16">
        <f t="shared" si="8"/>
        <v>-45390.4</v>
      </c>
      <c r="L27" s="16">
        <f t="shared" si="8"/>
        <v>-42578.8</v>
      </c>
      <c r="M27" s="16">
        <f t="shared" si="8"/>
        <v>-18915.6</v>
      </c>
      <c r="N27" s="16">
        <f t="shared" si="8"/>
        <v>-14440.8</v>
      </c>
      <c r="O27" s="33">
        <f aca="true" t="shared" si="9" ref="O27:O44">SUM(B27:N27)</f>
        <v>-493363.19999999995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-11143.03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-4128.91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-15271.94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-11143.03</v>
      </c>
      <c r="E29" s="34">
        <v>0</v>
      </c>
      <c r="F29" s="34">
        <v>0</v>
      </c>
      <c r="G29" s="34">
        <v>0</v>
      </c>
      <c r="H29" s="34">
        <v>-4128.91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-15271.94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560469.46</v>
      </c>
      <c r="C42" s="37">
        <f aca="true" t="shared" si="11" ref="C42:N42">+C17+C25</f>
        <v>396374.43999999994</v>
      </c>
      <c r="D42" s="37">
        <f t="shared" si="11"/>
        <v>67732.18</v>
      </c>
      <c r="E42" s="37">
        <f t="shared" si="11"/>
        <v>115218.32</v>
      </c>
      <c r="F42" s="37">
        <f t="shared" si="11"/>
        <v>373721.86</v>
      </c>
      <c r="G42" s="37">
        <f t="shared" si="11"/>
        <v>460869.9</v>
      </c>
      <c r="H42" s="37">
        <f t="shared" si="11"/>
        <v>30488.609999999993</v>
      </c>
      <c r="I42" s="37">
        <f t="shared" si="11"/>
        <v>344366.23</v>
      </c>
      <c r="J42" s="37">
        <f t="shared" si="11"/>
        <v>362545.39999999997</v>
      </c>
      <c r="K42" s="37">
        <f t="shared" si="11"/>
        <v>516987.05999999994</v>
      </c>
      <c r="L42" s="37">
        <f t="shared" si="11"/>
        <v>500458.8599999999</v>
      </c>
      <c r="M42" s="37">
        <f t="shared" si="11"/>
        <v>234270.56</v>
      </c>
      <c r="N42" s="37">
        <f t="shared" si="11"/>
        <v>109571.46</v>
      </c>
      <c r="O42" s="37">
        <f>SUM(B42:N42)</f>
        <v>4073074.34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-262368.08</v>
      </c>
      <c r="E43" s="34">
        <v>0</v>
      </c>
      <c r="F43" s="34">
        <v>0</v>
      </c>
      <c r="G43" s="34">
        <v>0</v>
      </c>
      <c r="H43" s="34">
        <v>-39811.95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-302180.03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560469.46</v>
      </c>
      <c r="C48" s="52">
        <f t="shared" si="12"/>
        <v>396374.44</v>
      </c>
      <c r="D48" s="52">
        <f t="shared" si="12"/>
        <v>67732.18</v>
      </c>
      <c r="E48" s="52">
        <f t="shared" si="12"/>
        <v>115218.32</v>
      </c>
      <c r="F48" s="52">
        <f t="shared" si="12"/>
        <v>373721.85</v>
      </c>
      <c r="G48" s="52">
        <f t="shared" si="12"/>
        <v>460869.9</v>
      </c>
      <c r="H48" s="52">
        <f t="shared" si="12"/>
        <v>30488.61</v>
      </c>
      <c r="I48" s="52">
        <f t="shared" si="12"/>
        <v>344366.22</v>
      </c>
      <c r="J48" s="52">
        <f t="shared" si="12"/>
        <v>362545.4</v>
      </c>
      <c r="K48" s="52">
        <f t="shared" si="12"/>
        <v>516987.07</v>
      </c>
      <c r="L48" s="52">
        <f t="shared" si="12"/>
        <v>500458.86</v>
      </c>
      <c r="M48" s="52">
        <f t="shared" si="12"/>
        <v>234270.56</v>
      </c>
      <c r="N48" s="52">
        <f t="shared" si="12"/>
        <v>109571.45</v>
      </c>
      <c r="O48" s="37">
        <f t="shared" si="12"/>
        <v>4073074.32</v>
      </c>
      <c r="Q48"/>
    </row>
    <row r="49" spans="1:18" ht="18.75" customHeight="1">
      <c r="A49" s="26" t="s">
        <v>61</v>
      </c>
      <c r="B49" s="52">
        <v>459787.68</v>
      </c>
      <c r="C49" s="52">
        <v>279289.3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739076.98</v>
      </c>
      <c r="P49"/>
      <c r="Q49"/>
      <c r="R49" s="44"/>
    </row>
    <row r="50" spans="1:16" ht="18.75" customHeight="1">
      <c r="A50" s="26" t="s">
        <v>62</v>
      </c>
      <c r="B50" s="52">
        <v>100681.78</v>
      </c>
      <c r="C50" s="52">
        <v>117085.14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217766.91999999998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67732.18</v>
      </c>
      <c r="E51" s="53">
        <v>0</v>
      </c>
      <c r="F51" s="53">
        <v>0</v>
      </c>
      <c r="G51" s="53">
        <v>0</v>
      </c>
      <c r="H51" s="52">
        <v>30488.61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98220.79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115218.32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115218.32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373721.85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373721.85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460869.9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460869.9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344366.22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344366.22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362545.4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362545.4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516987.07</v>
      </c>
      <c r="L57" s="32">
        <v>500458.86</v>
      </c>
      <c r="M57" s="53">
        <v>0</v>
      </c>
      <c r="N57" s="53">
        <v>0</v>
      </c>
      <c r="O57" s="37">
        <f t="shared" si="13"/>
        <v>1017445.9299999999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234270.56</v>
      </c>
      <c r="N58" s="53">
        <v>0</v>
      </c>
      <c r="O58" s="37">
        <f t="shared" si="13"/>
        <v>234270.56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109571.45</v>
      </c>
      <c r="O59" s="56">
        <f t="shared" si="13"/>
        <v>109571.45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2020-01-10T21:34:51Z</dcterms:modified>
  <cp:category/>
  <cp:version/>
  <cp:contentType/>
  <cp:contentStatus/>
</cp:coreProperties>
</file>