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<sst xmlns="http://schemas.openxmlformats.org/spreadsheetml/2006/main" count="77" uniqueCount="74">
  <si>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</si>
  <si>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</si>
  <si>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</si>
  <si>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</si>
  <si>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</si>
  <si>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</si>
  <si>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</si>
  <si>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</si>
  <si>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</si>
  <si>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</si>
  <si>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</si>
  <si>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</si>
  <si>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</si>
  <si>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</si>
  <si>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</si>
  <si>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</si>
  <si>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</si>
  <si>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</si>
  <si>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</si>
  <si>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</si>
  <si>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</si>
  <si>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</si>
  <si>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</si>
  <si>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</si>
  <si>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</si>
  <si>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</si>
  <si>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</si>
  <si>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</si>
  <si>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</si>
  <si>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</si>
  <si>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</si>
  <si>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</si>
  <si>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</si>
  <si>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</si>
  <si>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</si>
  <si>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</si>
  <si>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</si>
  <si>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</si>
  <si>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</si>
  <si>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</si>
  <si>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</si>
  <si>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</si>
  <si>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</si>
  <si>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</si>
  <si>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</si>
  <si>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</si>
  <si>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</si>
  <si>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</si>
  <si>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</si>
  <si>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</si>
  <si>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</si>
  <si>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</si>
  <si>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</si>
  <si>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</si>
  <si>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</si>
  <si>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</si>
  <si>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</si>
  <si>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</si>
  <si>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</si>
  <si>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</si>
  <si>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</si>
  <si>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</si>
  <si>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</si>
  <si>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</si>
  <si>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</si>
  <si>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</si>
  <si>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</si>
  <si>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</si>
  <si>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</si>
  <si>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</si>
  <si>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</si>
  <si>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</si>
  <si>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</si>
  <si>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01/01/20 - VENCIMENTO 08/01/20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</si>
</sst>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2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3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left" vertical="center" indent="1"/>
    </xf>
    <xf numFmtId="165" fontId="33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5" fontId="33" fillId="0" borderId="4" xfId="0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6" fontId="33" fillId="0" borderId="4" xfId="46" applyNumberFormat="1" applyFont="1" applyFill="1" applyBorder="1" applyAlignment="1">
      <alignment horizontal="center" vertical="center"/>
    </xf>
    <xf numFmtId="164" fontId="44" fillId="0" borderId="4" xfId="46" applyNumberFormat="1" applyFont="1" applyFill="1" applyBorder="1" applyAlignment="1">
      <alignment vertical="center"/>
    </xf>
    <xf numFmtId="167" fontId="33" fillId="0" borderId="4" xfId="53" applyNumberFormat="1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2"/>
    </xf>
    <xf numFmtId="0" fontId="33" fillId="34" borderId="4" xfId="0" applyFont="1" applyFill="1" applyBorder="1" applyAlignment="1">
      <alignment vertical="center"/>
    </xf>
    <xf numFmtId="164" fontId="33" fillId="34" borderId="4" xfId="53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1"/>
    </xf>
    <xf numFmtId="44" fontId="33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2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vertical="center"/>
    </xf>
    <xf numFmtId="44" fontId="33" fillId="0" borderId="4" xfId="46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4" xfId="53" applyFont="1" applyFill="1" applyBorder="1" applyAlignment="1">
      <alignment horizontal="left" vertical="center" indent="2"/>
    </xf>
    <xf numFmtId="44" fontId="33" fillId="0" borderId="4" xfId="46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0" fontId="33" fillId="0" borderId="14" xfId="0" applyFont="1" applyFill="1" applyBorder="1" applyAlignment="1">
      <alignment horizontal="left" vertical="center" indent="2"/>
    </xf>
    <xf numFmtId="44" fontId="33" fillId="0" borderId="14" xfId="0" applyNumberFormat="1" applyFont="1" applyFill="1" applyBorder="1" applyAlignment="1">
      <alignment vertical="center"/>
    </xf>
    <xf numFmtId="0" fontId="33" fillId="0" borderId="14" xfId="0" applyFont="1" applyFill="1" applyBorder="1" applyAlignment="1">
      <alignment vertical="center"/>
    </xf>
    <xf numFmtId="164" fontId="33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3" fillId="0" borderId="15" xfId="0" applyFont="1" applyFill="1" applyBorder="1" applyAlignment="1">
      <alignment horizontal="left" vertical="center" indent="2"/>
    </xf>
    <xf numFmtId="44" fontId="33" fillId="0" borderId="15" xfId="0" applyNumberFormat="1" applyFont="1" applyFill="1" applyBorder="1" applyAlignment="1">
      <alignment vertical="center"/>
    </xf>
    <xf numFmtId="0" fontId="33" fillId="0" borderId="15" xfId="0" applyFont="1" applyFill="1" applyBorder="1" applyAlignment="1">
      <alignment vertical="center"/>
    </xf>
    <xf numFmtId="164" fontId="33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3" fillId="0" borderId="4" xfId="46" applyFont="1" applyBorder="1" applyAlignment="1">
      <alignment vertical="center"/>
    </xf>
    <xf numFmtId="164" fontId="33" fillId="0" borderId="4" xfId="46" applyNumberFormat="1" applyFont="1" applyBorder="1" applyAlignment="1">
      <alignment vertical="center"/>
    </xf>
    <xf numFmtId="164" fontId="33" fillId="0" borderId="14" xfId="46" applyNumberFormat="1" applyFont="1" applyBorder="1" applyAlignment="1">
      <alignment vertical="center"/>
    </xf>
    <xf numFmtId="168" fontId="33" fillId="0" borderId="14" xfId="46" applyNumberFormat="1" applyFont="1" applyFill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left" vertical="center" wrapText="1"/>
    </xf>
    <xf numFmtId="4" fontId="46" fillId="0" borderId="0" xfId="0" applyNumberFormat="1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97104</v>
      </c>
      <c r="C7" s="9">
        <f t="shared" si="0"/>
        <v>59200</v>
      </c>
      <c r="D7" s="9">
        <f t="shared" si="0"/>
        <v>66246</v>
      </c>
      <c r="E7" s="9">
        <f t="shared" si="0"/>
        <v>13228</v>
      </c>
      <c r="F7" s="9">
        <f t="shared" si="0"/>
        <v>62075</v>
      </c>
      <c r="G7" s="9">
        <f t="shared" si="0"/>
        <v>84885</v>
      </c>
      <c r="H7" s="9">
        <f t="shared" si="0"/>
        <v>6753</v>
      </c>
      <c r="I7" s="9">
        <f t="shared" si="0"/>
        <v>57486</v>
      </c>
      <c r="J7" s="9">
        <f t="shared" si="0"/>
        <v>62929</v>
      </c>
      <c r="K7" s="9">
        <f t="shared" si="0"/>
        <v>99937</v>
      </c>
      <c r="L7" s="9">
        <f t="shared" si="0"/>
        <v>77697</v>
      </c>
      <c r="M7" s="9">
        <f t="shared" si="0"/>
        <v>25764</v>
      </c>
      <c r="N7" s="9">
        <f t="shared" si="0"/>
        <v>15150</v>
      </c>
      <c r="O7" s="9">
        <f t="shared" si="0"/>
        <v>728454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10124</v>
      </c>
      <c r="C8" s="11">
        <f t="shared" si="1"/>
        <v>7055</v>
      </c>
      <c r="D8" s="11">
        <f t="shared" si="1"/>
        <v>6346</v>
      </c>
      <c r="E8" s="11">
        <f t="shared" si="1"/>
        <v>862</v>
      </c>
      <c r="F8" s="11">
        <f t="shared" si="1"/>
        <v>5629</v>
      </c>
      <c r="G8" s="11">
        <f t="shared" si="1"/>
        <v>8059</v>
      </c>
      <c r="H8" s="11">
        <f t="shared" si="1"/>
        <v>617</v>
      </c>
      <c r="I8" s="11">
        <f t="shared" si="1"/>
        <v>6925</v>
      </c>
      <c r="J8" s="11">
        <f t="shared" si="1"/>
        <v>7530</v>
      </c>
      <c r="K8" s="11">
        <f t="shared" si="1"/>
        <v>7948</v>
      </c>
      <c r="L8" s="11">
        <f t="shared" si="1"/>
        <v>6300</v>
      </c>
      <c r="M8" s="11">
        <f t="shared" si="1"/>
        <v>2638</v>
      </c>
      <c r="N8" s="11">
        <f t="shared" si="1"/>
        <v>1642</v>
      </c>
      <c r="O8" s="11">
        <f t="shared" si="1"/>
        <v>71675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10124</v>
      </c>
      <c r="C9" s="11">
        <v>7055</v>
      </c>
      <c r="D9" s="11">
        <v>6346</v>
      </c>
      <c r="E9" s="11">
        <v>862</v>
      </c>
      <c r="F9" s="11">
        <v>5629</v>
      </c>
      <c r="G9" s="11">
        <v>8059</v>
      </c>
      <c r="H9" s="11">
        <v>617</v>
      </c>
      <c r="I9" s="11">
        <v>6924</v>
      </c>
      <c r="J9" s="11">
        <v>7530</v>
      </c>
      <c r="K9" s="11">
        <v>7947</v>
      </c>
      <c r="L9" s="11">
        <v>6300</v>
      </c>
      <c r="M9" s="11">
        <v>2636</v>
      </c>
      <c r="N9" s="11">
        <v>1642</v>
      </c>
      <c r="O9" s="11">
        <f>SUM(B9:N9)</f>
        <v>71671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</v>
      </c>
      <c r="L10" s="13">
        <v>0</v>
      </c>
      <c r="M10" s="13">
        <v>2</v>
      </c>
      <c r="N10" s="13">
        <v>0</v>
      </c>
      <c r="O10" s="11">
        <f>SUM(B10:N10)</f>
        <v>4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86980</v>
      </c>
      <c r="C11" s="13">
        <v>52145</v>
      </c>
      <c r="D11" s="13">
        <v>59900</v>
      </c>
      <c r="E11" s="13">
        <v>12366</v>
      </c>
      <c r="F11" s="13">
        <v>56446</v>
      </c>
      <c r="G11" s="13">
        <v>76826</v>
      </c>
      <c r="H11" s="13">
        <v>6136</v>
      </c>
      <c r="I11" s="13">
        <v>50561</v>
      </c>
      <c r="J11" s="13">
        <v>55399</v>
      </c>
      <c r="K11" s="13">
        <v>91989</v>
      </c>
      <c r="L11" s="13">
        <v>71397</v>
      </c>
      <c r="M11" s="13">
        <v>23126</v>
      </c>
      <c r="N11" s="13">
        <v>13508</v>
      </c>
      <c r="O11" s="11">
        <f>SUM(B11:N11)</f>
        <v>656779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1.023003473860375</v>
      </c>
      <c r="C15" s="19">
        <v>1.0422960523944</v>
      </c>
      <c r="D15" s="19">
        <v>0.968943048822033</v>
      </c>
      <c r="E15" s="19">
        <v>0.926217944885135</v>
      </c>
      <c r="F15" s="19">
        <v>1.024907557207969</v>
      </c>
      <c r="G15" s="19">
        <v>1.044245227775584</v>
      </c>
      <c r="H15" s="19">
        <v>1.178593334953167</v>
      </c>
      <c r="I15" s="19">
        <v>0.978206355590132</v>
      </c>
      <c r="J15" s="19">
        <v>1.045686235090897</v>
      </c>
      <c r="K15" s="19">
        <v>0.987099383048068</v>
      </c>
      <c r="L15" s="19">
        <v>0.992217733418581</v>
      </c>
      <c r="M15" s="19">
        <v>1.098708966650727</v>
      </c>
      <c r="N15" s="19">
        <v>0.95826018850533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275764.13</v>
      </c>
      <c r="C17" s="24">
        <f aca="true" t="shared" si="2" ref="C17:O17">C18+C19+C20+C21+C22+C23</f>
        <v>195529.61999999997</v>
      </c>
      <c r="D17" s="24">
        <f t="shared" si="2"/>
        <v>139685.66</v>
      </c>
      <c r="E17" s="24">
        <f t="shared" si="2"/>
        <v>46965.03</v>
      </c>
      <c r="F17" s="24">
        <f t="shared" si="2"/>
        <v>174620.59</v>
      </c>
      <c r="G17" s="24">
        <f t="shared" si="2"/>
        <v>193994.59999999998</v>
      </c>
      <c r="H17" s="24">
        <f t="shared" si="2"/>
        <v>19411.270000000004</v>
      </c>
      <c r="I17" s="24">
        <f t="shared" si="2"/>
        <v>148286.07000000004</v>
      </c>
      <c r="J17" s="24">
        <f t="shared" si="2"/>
        <v>185357.34000000003</v>
      </c>
      <c r="K17" s="24">
        <f t="shared" si="2"/>
        <v>267240.61</v>
      </c>
      <c r="L17" s="24">
        <f t="shared" si="2"/>
        <v>237541.7</v>
      </c>
      <c r="M17" s="24">
        <f t="shared" si="2"/>
        <v>119875.55</v>
      </c>
      <c r="N17" s="24">
        <f t="shared" si="2"/>
        <v>51341.22</v>
      </c>
      <c r="O17" s="24">
        <f t="shared" si="2"/>
        <v>2055613.39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216949.76</v>
      </c>
      <c r="C18" s="22">
        <f t="shared" si="3"/>
        <v>136604</v>
      </c>
      <c r="D18" s="22">
        <f t="shared" si="3"/>
        <v>134028.91</v>
      </c>
      <c r="E18" s="22">
        <f t="shared" si="3"/>
        <v>45783.43</v>
      </c>
      <c r="F18" s="22">
        <f t="shared" si="3"/>
        <v>145516.22</v>
      </c>
      <c r="G18" s="22">
        <f t="shared" si="3"/>
        <v>163581.88</v>
      </c>
      <c r="H18" s="22">
        <f t="shared" si="3"/>
        <v>17449.08</v>
      </c>
      <c r="I18" s="22">
        <f t="shared" si="3"/>
        <v>131596.95</v>
      </c>
      <c r="J18" s="22">
        <f t="shared" si="3"/>
        <v>144994.71</v>
      </c>
      <c r="K18" s="22">
        <f t="shared" si="3"/>
        <v>217802.7</v>
      </c>
      <c r="L18" s="22">
        <f t="shared" si="3"/>
        <v>192719.64</v>
      </c>
      <c r="M18" s="22">
        <f t="shared" si="3"/>
        <v>73826.74</v>
      </c>
      <c r="N18" s="22">
        <f t="shared" si="3"/>
        <v>39232.44</v>
      </c>
      <c r="O18" s="27">
        <f aca="true" t="shared" si="4" ref="O18:O23">SUM(B18:N18)</f>
        <v>1660086.4599999997</v>
      </c>
    </row>
    <row r="19" spans="1:23" ht="18.75" customHeight="1">
      <c r="A19" s="26" t="s">
        <v>36</v>
      </c>
      <c r="B19" s="16">
        <f>IF(B15&lt;&gt;0,ROUND((B15-1)*B18,2),0)</f>
        <v>4990.6</v>
      </c>
      <c r="C19" s="22">
        <f aca="true" t="shared" si="5" ref="C19:N19">IF(C15&lt;&gt;0,ROUND((C15-1)*C18,2),0)</f>
        <v>5777.81</v>
      </c>
      <c r="D19" s="22">
        <f t="shared" si="5"/>
        <v>-4162.53</v>
      </c>
      <c r="E19" s="22">
        <f t="shared" si="5"/>
        <v>-3378</v>
      </c>
      <c r="F19" s="22">
        <f t="shared" si="5"/>
        <v>3624.45</v>
      </c>
      <c r="G19" s="22">
        <f t="shared" si="5"/>
        <v>7237.72</v>
      </c>
      <c r="H19" s="22">
        <f t="shared" si="5"/>
        <v>3116.29</v>
      </c>
      <c r="I19" s="22">
        <f t="shared" si="5"/>
        <v>-2867.98</v>
      </c>
      <c r="J19" s="22">
        <f t="shared" si="5"/>
        <v>6624.26</v>
      </c>
      <c r="K19" s="22">
        <f t="shared" si="5"/>
        <v>-2809.79</v>
      </c>
      <c r="L19" s="22">
        <f t="shared" si="5"/>
        <v>-1499.8</v>
      </c>
      <c r="M19" s="22">
        <f t="shared" si="5"/>
        <v>7287.36</v>
      </c>
      <c r="N19" s="22">
        <f t="shared" si="5"/>
        <v>-1637.55</v>
      </c>
      <c r="O19" s="27">
        <f t="shared" si="4"/>
        <v>22302.840000000004</v>
      </c>
      <c r="W19" s="63"/>
    </row>
    <row r="20" spans="1:15" ht="18.75" customHeight="1">
      <c r="A20" s="26" t="s">
        <v>37</v>
      </c>
      <c r="B20" s="22">
        <v>34082.81</v>
      </c>
      <c r="C20" s="22">
        <v>25982.67</v>
      </c>
      <c r="D20" s="22">
        <v>11150.83</v>
      </c>
      <c r="E20" s="22">
        <v>4421.77</v>
      </c>
      <c r="F20" s="22">
        <v>14179.26</v>
      </c>
      <c r="G20" s="22">
        <v>20723.43</v>
      </c>
      <c r="H20" s="22">
        <v>4637</v>
      </c>
      <c r="I20" s="22">
        <v>15795.31</v>
      </c>
      <c r="J20" s="22">
        <v>17799.04</v>
      </c>
      <c r="K20" s="22">
        <v>31797.74</v>
      </c>
      <c r="L20" s="22">
        <v>26211.13</v>
      </c>
      <c r="M20" s="22">
        <v>12708.19</v>
      </c>
      <c r="N20" s="22">
        <v>6261.19</v>
      </c>
      <c r="O20" s="27">
        <f t="shared" si="4"/>
        <v>225750.37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-4320</v>
      </c>
      <c r="C22" s="22">
        <v>0</v>
      </c>
      <c r="D22" s="22">
        <v>-14256</v>
      </c>
      <c r="E22" s="22">
        <v>-3744</v>
      </c>
      <c r="F22" s="22">
        <v>-5184</v>
      </c>
      <c r="G22" s="22">
        <v>-3888</v>
      </c>
      <c r="H22" s="22">
        <v>-5791.1</v>
      </c>
      <c r="I22" s="22">
        <v>0</v>
      </c>
      <c r="J22" s="22">
        <v>-6336</v>
      </c>
      <c r="K22" s="22">
        <v>-4376.26</v>
      </c>
      <c r="L22" s="22">
        <v>-5440.65</v>
      </c>
      <c r="M22" s="22">
        <v>0</v>
      </c>
      <c r="N22" s="22">
        <v>0</v>
      </c>
      <c r="O22" s="27">
        <f t="shared" si="4"/>
        <v>-53336.01</v>
      </c>
    </row>
    <row r="23" spans="1:26" ht="18.75" customHeight="1">
      <c r="A23" s="26" t="s">
        <v>40</v>
      </c>
      <c r="B23" s="22">
        <v>22737.1</v>
      </c>
      <c r="C23" s="22">
        <v>25841.28</v>
      </c>
      <c r="D23" s="22">
        <v>12924.45</v>
      </c>
      <c r="E23" s="22">
        <v>3881.83</v>
      </c>
      <c r="F23" s="22">
        <v>15160.8</v>
      </c>
      <c r="G23" s="22">
        <v>5015.71</v>
      </c>
      <c r="H23" s="22">
        <v>0</v>
      </c>
      <c r="I23" s="22">
        <v>3761.79</v>
      </c>
      <c r="J23" s="22">
        <v>22275.33</v>
      </c>
      <c r="K23" s="22">
        <v>23502.36</v>
      </c>
      <c r="L23" s="22">
        <v>24227.52</v>
      </c>
      <c r="M23" s="22">
        <v>26053.26</v>
      </c>
      <c r="N23" s="22">
        <v>6161.28</v>
      </c>
      <c r="O23" s="27">
        <f t="shared" si="4"/>
        <v>191542.71000000002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-44545.6</v>
      </c>
      <c r="C25" s="31">
        <f>+C26+C28+C39+C40+C43-C44</f>
        <v>-31042</v>
      </c>
      <c r="D25" s="31">
        <f t="shared" si="6"/>
        <v>-31725.24</v>
      </c>
      <c r="E25" s="31">
        <f t="shared" si="6"/>
        <v>-3792.8</v>
      </c>
      <c r="F25" s="31">
        <f t="shared" si="6"/>
        <v>-24767.6</v>
      </c>
      <c r="G25" s="31">
        <f t="shared" si="6"/>
        <v>-35459.6</v>
      </c>
      <c r="H25" s="31">
        <f t="shared" si="6"/>
        <v>-19411.26999999999</v>
      </c>
      <c r="I25" s="31">
        <f t="shared" si="6"/>
        <v>-30465.6</v>
      </c>
      <c r="J25" s="31">
        <f t="shared" si="6"/>
        <v>-33132</v>
      </c>
      <c r="K25" s="31">
        <f t="shared" si="6"/>
        <v>-34966.8</v>
      </c>
      <c r="L25" s="31">
        <f t="shared" si="6"/>
        <v>-27720</v>
      </c>
      <c r="M25" s="31">
        <f t="shared" si="6"/>
        <v>-11598.4</v>
      </c>
      <c r="N25" s="31">
        <f t="shared" si="6"/>
        <v>-7224.8</v>
      </c>
      <c r="O25" s="31">
        <f t="shared" si="6"/>
        <v>-335851.7100000001</v>
      </c>
    </row>
    <row r="26" spans="1:15" ht="18.75" customHeight="1">
      <c r="A26" s="26" t="s">
        <v>42</v>
      </c>
      <c r="B26" s="32">
        <f>+B27</f>
        <v>-44545.6</v>
      </c>
      <c r="C26" s="32">
        <f>+C27</f>
        <v>-31042</v>
      </c>
      <c r="D26" s="32">
        <f aca="true" t="shared" si="7" ref="D26:O26">+D27</f>
        <v>-27922.4</v>
      </c>
      <c r="E26" s="32">
        <f t="shared" si="7"/>
        <v>-3792.8</v>
      </c>
      <c r="F26" s="32">
        <f t="shared" si="7"/>
        <v>-24767.6</v>
      </c>
      <c r="G26" s="32">
        <f t="shared" si="7"/>
        <v>-35459.6</v>
      </c>
      <c r="H26" s="32">
        <f t="shared" si="7"/>
        <v>-2714.8</v>
      </c>
      <c r="I26" s="32">
        <f t="shared" si="7"/>
        <v>-30465.6</v>
      </c>
      <c r="J26" s="32">
        <f t="shared" si="7"/>
        <v>-33132</v>
      </c>
      <c r="K26" s="32">
        <f t="shared" si="7"/>
        <v>-34966.8</v>
      </c>
      <c r="L26" s="32">
        <f t="shared" si="7"/>
        <v>-27720</v>
      </c>
      <c r="M26" s="32">
        <f t="shared" si="7"/>
        <v>-11598.4</v>
      </c>
      <c r="N26" s="32">
        <f t="shared" si="7"/>
        <v>-7224.8</v>
      </c>
      <c r="O26" s="32">
        <f t="shared" si="7"/>
        <v>-315352.4</v>
      </c>
    </row>
    <row r="27" spans="1:26" ht="18.75" customHeight="1">
      <c r="A27" s="28" t="s">
        <v>43</v>
      </c>
      <c r="B27" s="16">
        <f>ROUND((-B9)*$G$3,2)</f>
        <v>-44545.6</v>
      </c>
      <c r="C27" s="16">
        <f aca="true" t="shared" si="8" ref="C27:N27">ROUND((-C9)*$G$3,2)</f>
        <v>-31042</v>
      </c>
      <c r="D27" s="16">
        <f t="shared" si="8"/>
        <v>-27922.4</v>
      </c>
      <c r="E27" s="16">
        <f t="shared" si="8"/>
        <v>-3792.8</v>
      </c>
      <c r="F27" s="16">
        <f t="shared" si="8"/>
        <v>-24767.6</v>
      </c>
      <c r="G27" s="16">
        <f t="shared" si="8"/>
        <v>-35459.6</v>
      </c>
      <c r="H27" s="16">
        <f t="shared" si="8"/>
        <v>-2714.8</v>
      </c>
      <c r="I27" s="16">
        <f t="shared" si="8"/>
        <v>-30465.6</v>
      </c>
      <c r="J27" s="16">
        <f t="shared" si="8"/>
        <v>-33132</v>
      </c>
      <c r="K27" s="16">
        <f t="shared" si="8"/>
        <v>-34966.8</v>
      </c>
      <c r="L27" s="16">
        <f t="shared" si="8"/>
        <v>-27720</v>
      </c>
      <c r="M27" s="16">
        <f t="shared" si="8"/>
        <v>-11598.4</v>
      </c>
      <c r="N27" s="16">
        <f t="shared" si="8"/>
        <v>-7224.8</v>
      </c>
      <c r="O27" s="33">
        <f aca="true" t="shared" si="9" ref="O27:O44">SUM(B27:N27)</f>
        <v>-315352.4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0</v>
      </c>
      <c r="C28" s="32">
        <f aca="true" t="shared" si="10" ref="C28:O28">SUM(C29:C37)</f>
        <v>0</v>
      </c>
      <c r="D28" s="32">
        <f t="shared" si="10"/>
        <v>-3802.84</v>
      </c>
      <c r="E28" s="32">
        <f t="shared" si="10"/>
        <v>0</v>
      </c>
      <c r="F28" s="32">
        <f t="shared" si="10"/>
        <v>0</v>
      </c>
      <c r="G28" s="32">
        <f t="shared" si="10"/>
        <v>0</v>
      </c>
      <c r="H28" s="32">
        <f t="shared" si="10"/>
        <v>-970.56</v>
      </c>
      <c r="I28" s="32">
        <f t="shared" si="10"/>
        <v>0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0</v>
      </c>
      <c r="N28" s="32">
        <f t="shared" si="10"/>
        <v>0</v>
      </c>
      <c r="O28" s="32">
        <f t="shared" si="10"/>
        <v>-4773.4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v>-3802.84</v>
      </c>
      <c r="E29" s="34">
        <v>0</v>
      </c>
      <c r="F29" s="34">
        <v>0</v>
      </c>
      <c r="G29" s="34">
        <v>0</v>
      </c>
      <c r="H29" s="34">
        <v>-970.56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-4773.4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0</v>
      </c>
      <c r="C30" s="34">
        <v>0</v>
      </c>
      <c r="D30" s="34">
        <v>0</v>
      </c>
      <c r="E30" s="34">
        <v>0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f t="shared" si="9"/>
        <v>0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0</v>
      </c>
      <c r="E34" s="34">
        <v>0</v>
      </c>
      <c r="F34" s="34">
        <v>0</v>
      </c>
      <c r="G34" s="34">
        <v>0</v>
      </c>
      <c r="H34" s="34">
        <v>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0</v>
      </c>
      <c r="E35" s="34">
        <v>0</v>
      </c>
      <c r="F35" s="34">
        <v>0</v>
      </c>
      <c r="G35" s="34">
        <v>0</v>
      </c>
      <c r="H35" s="34">
        <v>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231218.53</v>
      </c>
      <c r="C42" s="37">
        <f aca="true" t="shared" si="11" ref="C42:N42">+C17+C25</f>
        <v>164487.61999999997</v>
      </c>
      <c r="D42" s="37">
        <f t="shared" si="11"/>
        <v>107960.42</v>
      </c>
      <c r="E42" s="37">
        <f t="shared" si="11"/>
        <v>43172.229999999996</v>
      </c>
      <c r="F42" s="37">
        <f t="shared" si="11"/>
        <v>149852.99</v>
      </c>
      <c r="G42" s="37">
        <f t="shared" si="11"/>
        <v>158534.99999999997</v>
      </c>
      <c r="H42" s="37">
        <f t="shared" si="11"/>
        <v>0</v>
      </c>
      <c r="I42" s="37">
        <f t="shared" si="11"/>
        <v>117820.47000000003</v>
      </c>
      <c r="J42" s="37">
        <f t="shared" si="11"/>
        <v>152225.34000000003</v>
      </c>
      <c r="K42" s="37">
        <f t="shared" si="11"/>
        <v>232273.81</v>
      </c>
      <c r="L42" s="37">
        <f t="shared" si="11"/>
        <v>209821.7</v>
      </c>
      <c r="M42" s="37">
        <f t="shared" si="11"/>
        <v>108277.15000000001</v>
      </c>
      <c r="N42" s="37">
        <f t="shared" si="11"/>
        <v>44116.42</v>
      </c>
      <c r="O42" s="37">
        <f>SUM(B42:N42)</f>
        <v>1719761.68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-85377.51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-85377.51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-69651.6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-69651.6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231218.53</v>
      </c>
      <c r="C48" s="52">
        <f t="shared" si="12"/>
        <v>164487.62</v>
      </c>
      <c r="D48" s="52">
        <f t="shared" si="12"/>
        <v>107960.42</v>
      </c>
      <c r="E48" s="52">
        <f t="shared" si="12"/>
        <v>43172.24</v>
      </c>
      <c r="F48" s="52">
        <f t="shared" si="12"/>
        <v>149852.99</v>
      </c>
      <c r="G48" s="52">
        <f t="shared" si="12"/>
        <v>158535</v>
      </c>
      <c r="H48" s="52">
        <f t="shared" si="12"/>
        <v>0</v>
      </c>
      <c r="I48" s="52">
        <f t="shared" si="12"/>
        <v>117820.47</v>
      </c>
      <c r="J48" s="52">
        <f t="shared" si="12"/>
        <v>152225.34</v>
      </c>
      <c r="K48" s="52">
        <f t="shared" si="12"/>
        <v>232273.81</v>
      </c>
      <c r="L48" s="52">
        <f t="shared" si="12"/>
        <v>209821.7</v>
      </c>
      <c r="M48" s="52">
        <f t="shared" si="12"/>
        <v>108277.15</v>
      </c>
      <c r="N48" s="52">
        <f t="shared" si="12"/>
        <v>44116.42</v>
      </c>
      <c r="O48" s="37">
        <f t="shared" si="12"/>
        <v>1719761.6899999997</v>
      </c>
      <c r="Q48"/>
    </row>
    <row r="49" spans="1:18" ht="18.75" customHeight="1">
      <c r="A49" s="26" t="s">
        <v>61</v>
      </c>
      <c r="B49" s="52">
        <v>192183.72</v>
      </c>
      <c r="C49" s="52">
        <v>120676.62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312860.33999999997</v>
      </c>
      <c r="P49"/>
      <c r="Q49"/>
      <c r="R49" s="44"/>
    </row>
    <row r="50" spans="1:16" ht="18.75" customHeight="1">
      <c r="A50" s="26" t="s">
        <v>62</v>
      </c>
      <c r="B50" s="52">
        <v>39034.81</v>
      </c>
      <c r="C50" s="52">
        <v>43811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82845.81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107960.42</v>
      </c>
      <c r="E51" s="53">
        <v>0</v>
      </c>
      <c r="F51" s="53">
        <v>0</v>
      </c>
      <c r="G51" s="53">
        <v>0</v>
      </c>
      <c r="H51" s="52">
        <v>0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107960.42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43172.24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43172.24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149852.99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149852.99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158535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158535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117820.47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117820.47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152225.34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152225.34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232273.81</v>
      </c>
      <c r="L57" s="32">
        <v>209821.7</v>
      </c>
      <c r="M57" s="53">
        <v>0</v>
      </c>
      <c r="N57" s="53">
        <v>0</v>
      </c>
      <c r="O57" s="37">
        <f t="shared" si="13"/>
        <v>442095.51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108277.15</v>
      </c>
      <c r="N58" s="53">
        <v>0</v>
      </c>
      <c r="O58" s="37">
        <f t="shared" si="13"/>
        <v>108277.15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44116.42</v>
      </c>
      <c r="O59" s="56">
        <f t="shared" si="13"/>
        <v>44116.42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 s="69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2020-01-08T20:25:18Z</dcterms:modified>
  <cp:category/>
  <cp:version/>
  <cp:contentType/>
  <cp:contentStatus/>
</cp:coreProperties>
</file>