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<sst xmlns="http://schemas.openxmlformats.org/spreadsheetml/2006/main" count="82" uniqueCount="81">
  <si>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</si>
  <si>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</si>
  <si>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</si>
  <si>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</si>
  <si>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</si>
  <si>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</si>
  <si>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</si>
  <si>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</si>
  <si>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</si>
  <si>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</si>
  <si>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</si>
  <si>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</si>
  <si>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</si>
  <si>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</si>
  <si>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</si>
  <si>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</si>
  <si>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</si>
  <si>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</si>
  <si>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</si>
  <si>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</si>
  <si>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</si>
  <si>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</si>
  <si>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</si>
  <si>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</si>
  <si>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</si>
  <si>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</si>
  <si>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</si>
  <si>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</si>
  <si>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</si>
  <si>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</si>
  <si>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</si>
  <si>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</si>
  <si>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</si>
  <si>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</si>
  <si>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</si>
  <si>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</si>
  <si>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</si>
  <si>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</si>
  <si>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</si>
  <si>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</si>
  <si>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</si>
  <si>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</si>
  <si>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</si>
  <si>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</si>
  <si>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</si>
  <si>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</si>
  <si>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</si>
  <si>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</si>
  <si>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</si>
  <si>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</si>
  <si>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</si>
  <si>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</si>
  <si>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</si>
  <si>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</si>
  <si>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8. Remuneração do Serviço Atende</t>
  </si>
  <si>
    <t>8.2. Viação Santa Brígida Ltda.</t>
  </si>
  <si>
    <t>8.3. Sambaíba Transportes Urbanos Ltda.</t>
  </si>
  <si>
    <t>8.4. Viação Metrópole Paulista S.A.</t>
  </si>
  <si>
    <t>8.5. Express</t>
  </si>
  <si>
    <t>8.6. Via Sudeste</t>
  </si>
  <si>
    <t>8.7. Viação Grajaú S.A.</t>
  </si>
  <si>
    <t>8.8. KBPX</t>
  </si>
  <si>
    <t>8.9. Viação Campo Belo</t>
  </si>
  <si>
    <t>8.10. Transppass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</si>
  <si>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</si>
  <si>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</si>
  <si>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</si>
  <si>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</si>
  <si>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</si>
  <si>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</si>
  <si>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</si>
  <si>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</si>
  <si>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</si>
  <si>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</si>
  <si>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</si>
  <si>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</si>
  <si>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</si>
  <si>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</si>
  <si>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</si>
  <si>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</si>
  <si>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04/01/20 - VENCIMENTO 10/01/20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</si>
</sst>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8"/>
      <color indexed="23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4" fontId="43" fillId="0" borderId="0" xfId="0" applyNumberFormat="1" applyFont="1" applyAlignment="1">
      <alignment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4" fontId="0" fillId="0" borderId="11" xfId="46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7" t="s">
        <v>69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1">
      <c r="A2" s="58" t="s">
        <v>80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2"/>
      <c r="B3" s="55"/>
      <c r="C3" s="52"/>
      <c r="D3" s="52" t="s">
        <v>53</v>
      </c>
      <c r="E3" s="54">
        <v>4.4</v>
      </c>
      <c r="F3" s="54"/>
      <c r="G3" s="53"/>
      <c r="H3" s="53"/>
      <c r="I3" s="53"/>
      <c r="J3" s="53"/>
      <c r="K3" s="52"/>
    </row>
    <row r="4" spans="1:11" ht="15.75">
      <c r="A4" s="59" t="s">
        <v>52</v>
      </c>
      <c r="B4" s="60" t="s">
        <v>51</v>
      </c>
      <c r="C4" s="61"/>
      <c r="D4" s="61"/>
      <c r="E4" s="61"/>
      <c r="F4" s="61"/>
      <c r="G4" s="61"/>
      <c r="H4" s="61"/>
      <c r="I4" s="61"/>
      <c r="J4" s="61"/>
      <c r="K4" s="59" t="s">
        <v>50</v>
      </c>
    </row>
    <row r="5" spans="1:11" ht="43.5" customHeight="1">
      <c r="A5" s="59"/>
      <c r="B5" s="50" t="s">
        <v>73</v>
      </c>
      <c r="C5" s="50" t="s">
        <v>49</v>
      </c>
      <c r="D5" s="51" t="s">
        <v>74</v>
      </c>
      <c r="E5" s="51" t="s">
        <v>75</v>
      </c>
      <c r="F5" s="51" t="s">
        <v>76</v>
      </c>
      <c r="G5" s="50" t="s">
        <v>77</v>
      </c>
      <c r="H5" s="51" t="s">
        <v>74</v>
      </c>
      <c r="I5" s="50" t="s">
        <v>48</v>
      </c>
      <c r="J5" s="50" t="s">
        <v>78</v>
      </c>
      <c r="K5" s="59"/>
    </row>
    <row r="6" spans="1:11" ht="18.75" customHeight="1">
      <c r="A6" s="59"/>
      <c r="B6" s="49" t="s">
        <v>47</v>
      </c>
      <c r="C6" s="49" t="s">
        <v>46</v>
      </c>
      <c r="D6" s="49" t="s">
        <v>45</v>
      </c>
      <c r="E6" s="49" t="s">
        <v>44</v>
      </c>
      <c r="F6" s="49" t="s">
        <v>43</v>
      </c>
      <c r="G6" s="49" t="s">
        <v>42</v>
      </c>
      <c r="H6" s="49" t="s">
        <v>41</v>
      </c>
      <c r="I6" s="49" t="s">
        <v>40</v>
      </c>
      <c r="J6" s="49" t="s">
        <v>39</v>
      </c>
      <c r="K6" s="59"/>
    </row>
    <row r="7" spans="1:14" ht="16.5" customHeight="1">
      <c r="A7" s="13" t="s">
        <v>38</v>
      </c>
      <c r="B7" s="48">
        <f aca="true" t="shared" si="0" ref="B7:K7">B8+B11</f>
        <v>178217</v>
      </c>
      <c r="C7" s="48">
        <f t="shared" si="0"/>
        <v>136551</v>
      </c>
      <c r="D7" s="48">
        <f t="shared" si="0"/>
        <v>187460</v>
      </c>
      <c r="E7" s="48">
        <f t="shared" si="0"/>
        <v>100850</v>
      </c>
      <c r="F7" s="48">
        <f t="shared" si="0"/>
        <v>116138</v>
      </c>
      <c r="G7" s="48">
        <f t="shared" si="0"/>
        <v>136935</v>
      </c>
      <c r="H7" s="48">
        <f t="shared" si="0"/>
        <v>152524</v>
      </c>
      <c r="I7" s="48">
        <f t="shared" si="0"/>
        <v>206761</v>
      </c>
      <c r="J7" s="48">
        <f t="shared" si="0"/>
        <v>43470</v>
      </c>
      <c r="K7" s="48">
        <f t="shared" si="0"/>
        <v>1258906</v>
      </c>
      <c r="L7" s="47"/>
      <c r="M7"/>
      <c r="N7"/>
    </row>
    <row r="8" spans="1:14" ht="16.5" customHeight="1">
      <c r="A8" s="45" t="s">
        <v>37</v>
      </c>
      <c r="B8" s="46">
        <f aca="true" t="shared" si="1" ref="B8:J8">+B9+B10</f>
        <v>14022</v>
      </c>
      <c r="C8" s="46">
        <f t="shared" si="1"/>
        <v>12254</v>
      </c>
      <c r="D8" s="46">
        <f t="shared" si="1"/>
        <v>14294</v>
      </c>
      <c r="E8" s="46">
        <f t="shared" si="1"/>
        <v>8108</v>
      </c>
      <c r="F8" s="46">
        <f t="shared" si="1"/>
        <v>8756</v>
      </c>
      <c r="G8" s="46">
        <f t="shared" si="1"/>
        <v>7011</v>
      </c>
      <c r="H8" s="46">
        <f t="shared" si="1"/>
        <v>6246</v>
      </c>
      <c r="I8" s="46">
        <f t="shared" si="1"/>
        <v>14353</v>
      </c>
      <c r="J8" s="46">
        <f t="shared" si="1"/>
        <v>1740</v>
      </c>
      <c r="K8" s="39">
        <f>SUM(B8:J8)</f>
        <v>86784</v>
      </c>
      <c r="L8"/>
      <c r="M8"/>
      <c r="N8"/>
    </row>
    <row r="9" spans="1:14" ht="16.5" customHeight="1">
      <c r="A9" s="23" t="s">
        <v>36</v>
      </c>
      <c r="B9" s="46">
        <v>14018</v>
      </c>
      <c r="C9" s="46">
        <v>12252</v>
      </c>
      <c r="D9" s="46">
        <v>14289</v>
      </c>
      <c r="E9" s="46">
        <v>8093</v>
      </c>
      <c r="F9" s="46">
        <v>8752</v>
      </c>
      <c r="G9" s="46">
        <v>7010</v>
      </c>
      <c r="H9" s="46">
        <v>6246</v>
      </c>
      <c r="I9" s="46">
        <v>14343</v>
      </c>
      <c r="J9" s="46">
        <v>1740</v>
      </c>
      <c r="K9" s="39">
        <f>SUM(B9:J9)</f>
        <v>86743</v>
      </c>
      <c r="L9"/>
      <c r="M9"/>
      <c r="N9"/>
    </row>
    <row r="10" spans="1:14" ht="16.5" customHeight="1">
      <c r="A10" s="23" t="s">
        <v>35</v>
      </c>
      <c r="B10" s="46">
        <v>4</v>
      </c>
      <c r="C10" s="46">
        <v>2</v>
      </c>
      <c r="D10" s="46">
        <v>5</v>
      </c>
      <c r="E10" s="46">
        <v>15</v>
      </c>
      <c r="F10" s="46">
        <v>4</v>
      </c>
      <c r="G10" s="46">
        <v>1</v>
      </c>
      <c r="H10" s="46">
        <v>0</v>
      </c>
      <c r="I10" s="46">
        <v>10</v>
      </c>
      <c r="J10" s="46">
        <v>0</v>
      </c>
      <c r="K10" s="39">
        <f>SUM(B10:J10)</f>
        <v>41</v>
      </c>
      <c r="L10"/>
      <c r="M10"/>
      <c r="N10"/>
    </row>
    <row r="11" spans="1:14" ht="16.5" customHeight="1">
      <c r="A11" s="45" t="s">
        <v>34</v>
      </c>
      <c r="B11" s="44">
        <v>164195</v>
      </c>
      <c r="C11" s="44">
        <v>124297</v>
      </c>
      <c r="D11" s="44">
        <v>173166</v>
      </c>
      <c r="E11" s="44">
        <v>92742</v>
      </c>
      <c r="F11" s="44">
        <v>107382</v>
      </c>
      <c r="G11" s="44">
        <v>129924</v>
      </c>
      <c r="H11" s="44">
        <v>146278</v>
      </c>
      <c r="I11" s="44">
        <v>192408</v>
      </c>
      <c r="J11" s="44">
        <v>41730</v>
      </c>
      <c r="K11" s="39">
        <f>SUM(B11:J11)</f>
        <v>1172122</v>
      </c>
      <c r="L11"/>
      <c r="M11"/>
      <c r="N11"/>
    </row>
    <row r="12" spans="1:14" ht="12" customHeight="1">
      <c r="A12" s="23"/>
      <c r="B12" s="44"/>
      <c r="C12" s="44"/>
      <c r="D12" s="44"/>
      <c r="E12" s="44"/>
      <c r="F12" s="44"/>
      <c r="G12" s="44"/>
      <c r="H12" s="44"/>
      <c r="I12" s="44"/>
      <c r="J12" s="44"/>
      <c r="K12" s="39"/>
      <c r="L12"/>
      <c r="M12"/>
      <c r="N12"/>
    </row>
    <row r="13" spans="1:14" ht="16.5" customHeight="1">
      <c r="A13" s="16" t="s">
        <v>33</v>
      </c>
      <c r="B13" s="43">
        <v>3.4008</v>
      </c>
      <c r="C13" s="43">
        <v>3.7331</v>
      </c>
      <c r="D13" s="43">
        <v>4.1353</v>
      </c>
      <c r="E13" s="43">
        <v>3.6002</v>
      </c>
      <c r="F13" s="43">
        <v>3.8073</v>
      </c>
      <c r="G13" s="43">
        <v>3.8495</v>
      </c>
      <c r="H13" s="43">
        <v>3.0686</v>
      </c>
      <c r="I13" s="43">
        <v>3.0976</v>
      </c>
      <c r="J13" s="43">
        <v>3.5095</v>
      </c>
      <c r="K13" s="32"/>
      <c r="L13"/>
      <c r="M13"/>
      <c r="N13"/>
    </row>
    <row r="14" spans="1:11" ht="12" customHeight="1">
      <c r="A14" s="42"/>
      <c r="B14" s="17"/>
      <c r="C14" s="41"/>
      <c r="D14" s="41"/>
      <c r="E14" s="41"/>
      <c r="F14" s="41"/>
      <c r="G14" s="41"/>
      <c r="H14" s="41"/>
      <c r="I14" s="41"/>
      <c r="J14" s="41"/>
      <c r="K14" s="32"/>
    </row>
    <row r="15" spans="1:11" ht="16.5" customHeight="1">
      <c r="A15" s="16" t="s">
        <v>32</v>
      </c>
      <c r="B15" s="40">
        <v>1.025910769960887</v>
      </c>
      <c r="C15" s="40">
        <v>1.030349530837439</v>
      </c>
      <c r="D15" s="40">
        <v>1.002366955826297</v>
      </c>
      <c r="E15" s="40">
        <v>1.086974768341477</v>
      </c>
      <c r="F15" s="40">
        <v>0.980846997544421</v>
      </c>
      <c r="G15" s="40">
        <v>0.958555477067637</v>
      </c>
      <c r="H15" s="40">
        <v>1.03837445112192</v>
      </c>
      <c r="I15" s="40">
        <v>1.015653605287195</v>
      </c>
      <c r="J15" s="40">
        <v>1.031783902994466</v>
      </c>
      <c r="K15" s="32"/>
    </row>
    <row r="16" spans="1:11" ht="12" customHeight="1">
      <c r="A16" s="16"/>
      <c r="B16" s="32"/>
      <c r="C16" s="32"/>
      <c r="D16" s="32"/>
      <c r="E16" s="39"/>
      <c r="F16" s="32"/>
      <c r="G16" s="32"/>
      <c r="H16" s="32"/>
      <c r="I16" s="32"/>
      <c r="J16" s="32"/>
      <c r="K16" s="15"/>
    </row>
    <row r="17" spans="1:14" ht="16.5" customHeight="1">
      <c r="A17" s="38" t="s">
        <v>31</v>
      </c>
      <c r="B17" s="37">
        <f aca="true" t="shared" si="2" ref="B17:J17">B18+B19+B20+B21+B22</f>
        <v>660592.49</v>
      </c>
      <c r="C17" s="37">
        <f t="shared" si="2"/>
        <v>549848.24</v>
      </c>
      <c r="D17" s="37">
        <f t="shared" si="2"/>
        <v>800626.0599999999</v>
      </c>
      <c r="E17" s="37">
        <f t="shared" si="2"/>
        <v>421173.16</v>
      </c>
      <c r="F17" s="37">
        <f t="shared" si="2"/>
        <v>455332.05</v>
      </c>
      <c r="G17" s="37">
        <f t="shared" si="2"/>
        <v>514534.67</v>
      </c>
      <c r="H17" s="37">
        <f t="shared" si="2"/>
        <v>496768.55000000005</v>
      </c>
      <c r="I17" s="37">
        <f t="shared" si="2"/>
        <v>702731.67</v>
      </c>
      <c r="J17" s="37">
        <f t="shared" si="2"/>
        <v>161371.99000000002</v>
      </c>
      <c r="K17" s="37">
        <f aca="true" t="shared" si="3" ref="K17:K22">SUM(B17:J17)</f>
        <v>4762978.88</v>
      </c>
      <c r="L17"/>
      <c r="M17"/>
      <c r="N17"/>
    </row>
    <row r="18" spans="1:14" ht="16.5" customHeight="1">
      <c r="A18" s="36" t="s">
        <v>30</v>
      </c>
      <c r="B18" s="31">
        <f aca="true" t="shared" si="4" ref="B18:J18">ROUND(B13*B7,2)</f>
        <v>606080.37</v>
      </c>
      <c r="C18" s="31">
        <f t="shared" si="4"/>
        <v>509758.54</v>
      </c>
      <c r="D18" s="31">
        <f t="shared" si="4"/>
        <v>775203.34</v>
      </c>
      <c r="E18" s="31">
        <f t="shared" si="4"/>
        <v>363080.17</v>
      </c>
      <c r="F18" s="31">
        <f t="shared" si="4"/>
        <v>442172.21</v>
      </c>
      <c r="G18" s="31">
        <f t="shared" si="4"/>
        <v>527131.28</v>
      </c>
      <c r="H18" s="31">
        <f t="shared" si="4"/>
        <v>468035.15</v>
      </c>
      <c r="I18" s="31">
        <f t="shared" si="4"/>
        <v>640462.87</v>
      </c>
      <c r="J18" s="31">
        <f t="shared" si="4"/>
        <v>152557.97</v>
      </c>
      <c r="K18" s="31">
        <f t="shared" si="3"/>
        <v>4484481.899999999</v>
      </c>
      <c r="L18"/>
      <c r="M18"/>
      <c r="N18"/>
    </row>
    <row r="19" spans="1:14" ht="16.5" customHeight="1">
      <c r="A19" s="18" t="s">
        <v>29</v>
      </c>
      <c r="B19" s="31">
        <f aca="true" t="shared" si="5" ref="B19:J19">IF(B15&lt;&gt;0,ROUND((B15-1)*B18,2),0)</f>
        <v>15704.01</v>
      </c>
      <c r="C19" s="31">
        <f t="shared" si="5"/>
        <v>15470.93</v>
      </c>
      <c r="D19" s="31">
        <f t="shared" si="5"/>
        <v>1834.87</v>
      </c>
      <c r="E19" s="31">
        <f t="shared" si="5"/>
        <v>31578.81</v>
      </c>
      <c r="F19" s="31">
        <f t="shared" si="5"/>
        <v>-8468.93</v>
      </c>
      <c r="G19" s="31">
        <f t="shared" si="5"/>
        <v>-21846.7</v>
      </c>
      <c r="H19" s="31">
        <f t="shared" si="5"/>
        <v>17960.59</v>
      </c>
      <c r="I19" s="31">
        <f t="shared" si="5"/>
        <v>10025.55</v>
      </c>
      <c r="J19" s="31">
        <f t="shared" si="5"/>
        <v>4848.89</v>
      </c>
      <c r="K19" s="31">
        <f t="shared" si="3"/>
        <v>67108.02</v>
      </c>
      <c r="L19"/>
      <c r="M19"/>
      <c r="N19"/>
    </row>
    <row r="20" spans="1:14" ht="16.5" customHeight="1">
      <c r="A20" s="18" t="s">
        <v>28</v>
      </c>
      <c r="B20" s="31">
        <v>37484.25</v>
      </c>
      <c r="C20" s="31">
        <v>24618.77</v>
      </c>
      <c r="D20" s="31">
        <v>24059.46</v>
      </c>
      <c r="E20" s="31">
        <v>25190.32</v>
      </c>
      <c r="F20" s="31">
        <v>20304.91</v>
      </c>
      <c r="G20" s="31">
        <v>14549.48</v>
      </c>
      <c r="H20" s="31">
        <v>21303.84</v>
      </c>
      <c r="I20" s="31">
        <v>52243.25</v>
      </c>
      <c r="J20" s="31">
        <v>9672.16</v>
      </c>
      <c r="K20" s="31">
        <f t="shared" si="3"/>
        <v>229426.44000000003</v>
      </c>
      <c r="L20"/>
      <c r="M20"/>
      <c r="N20"/>
    </row>
    <row r="21" spans="1:14" ht="16.5" customHeight="1">
      <c r="A21" s="18" t="s">
        <v>27</v>
      </c>
      <c r="B21" s="31">
        <v>1323.86</v>
      </c>
      <c r="C21" s="35">
        <v>0</v>
      </c>
      <c r="D21" s="35">
        <v>0</v>
      </c>
      <c r="E21" s="31">
        <v>1323.86</v>
      </c>
      <c r="F21" s="31">
        <v>1323.86</v>
      </c>
      <c r="G21" s="35">
        <v>0</v>
      </c>
      <c r="H21" s="35">
        <v>0</v>
      </c>
      <c r="I21" s="35">
        <v>0</v>
      </c>
      <c r="J21" s="35">
        <v>0</v>
      </c>
      <c r="K21" s="17">
        <f t="shared" si="3"/>
        <v>3971.58</v>
      </c>
      <c r="L21"/>
      <c r="M21"/>
      <c r="N21"/>
    </row>
    <row r="22" spans="1:14" ht="16.5" customHeight="1">
      <c r="A22" s="18" t="s">
        <v>26</v>
      </c>
      <c r="B22" s="35">
        <v>0</v>
      </c>
      <c r="C22" s="35">
        <v>0</v>
      </c>
      <c r="D22" s="31">
        <v>-471.61</v>
      </c>
      <c r="E22" s="31">
        <v>0</v>
      </c>
      <c r="F22" s="35">
        <v>0</v>
      </c>
      <c r="G22" s="31">
        <v>-5299.39</v>
      </c>
      <c r="H22" s="31">
        <v>-10531.03</v>
      </c>
      <c r="I22" s="35">
        <v>0</v>
      </c>
      <c r="J22" s="31">
        <v>-5707.03</v>
      </c>
      <c r="K22" s="31">
        <f t="shared" si="3"/>
        <v>-22009.06</v>
      </c>
      <c r="L22"/>
      <c r="M22"/>
      <c r="N22"/>
    </row>
    <row r="23" spans="1:11" ht="12" customHeight="1">
      <c r="A23" s="34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2" customHeight="1">
      <c r="A24" s="18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4" ht="16.5" customHeight="1">
      <c r="A25" s="16" t="s">
        <v>25</v>
      </c>
      <c r="B25" s="31">
        <f aca="true" t="shared" si="6" ref="B25:J25">+B26+B31+B43</f>
        <v>-61679.2</v>
      </c>
      <c r="C25" s="31">
        <f t="shared" si="6"/>
        <v>-53908.8</v>
      </c>
      <c r="D25" s="31">
        <f t="shared" si="6"/>
        <v>-80896.91</v>
      </c>
      <c r="E25" s="31">
        <f t="shared" si="6"/>
        <v>-35609.2</v>
      </c>
      <c r="F25" s="31">
        <f t="shared" si="6"/>
        <v>-38508.8</v>
      </c>
      <c r="G25" s="31">
        <f t="shared" si="6"/>
        <v>-30844</v>
      </c>
      <c r="H25" s="31">
        <f t="shared" si="6"/>
        <v>-27482.4</v>
      </c>
      <c r="I25" s="31">
        <f t="shared" si="6"/>
        <v>-63109.2</v>
      </c>
      <c r="J25" s="31">
        <f t="shared" si="6"/>
        <v>-12874.24</v>
      </c>
      <c r="K25" s="31">
        <f aca="true" t="shared" si="7" ref="K25:K33">SUM(B25:J25)</f>
        <v>-404912.75</v>
      </c>
      <c r="L25"/>
      <c r="M25"/>
      <c r="N25"/>
    </row>
    <row r="26" spans="1:14" ht="16.5" customHeight="1">
      <c r="A26" s="18" t="s">
        <v>24</v>
      </c>
      <c r="B26" s="31">
        <f aca="true" t="shared" si="8" ref="B26:J26">B27+B28+B29+B30</f>
        <v>-61679.2</v>
      </c>
      <c r="C26" s="31">
        <f t="shared" si="8"/>
        <v>-53908.8</v>
      </c>
      <c r="D26" s="31">
        <f t="shared" si="8"/>
        <v>-62871.6</v>
      </c>
      <c r="E26" s="31">
        <f t="shared" si="8"/>
        <v>-35609.2</v>
      </c>
      <c r="F26" s="31">
        <f t="shared" si="8"/>
        <v>-38508.8</v>
      </c>
      <c r="G26" s="31">
        <f t="shared" si="8"/>
        <v>-30844</v>
      </c>
      <c r="H26" s="31">
        <f t="shared" si="8"/>
        <v>-27482.4</v>
      </c>
      <c r="I26" s="31">
        <f t="shared" si="8"/>
        <v>-63109.2</v>
      </c>
      <c r="J26" s="31">
        <f t="shared" si="8"/>
        <v>-7656</v>
      </c>
      <c r="K26" s="31">
        <f t="shared" si="7"/>
        <v>-381669.2</v>
      </c>
      <c r="L26"/>
      <c r="M26"/>
      <c r="N26"/>
    </row>
    <row r="27" spans="1:14" s="24" customFormat="1" ht="16.5" customHeight="1">
      <c r="A27" s="30" t="s">
        <v>70</v>
      </c>
      <c r="B27" s="31">
        <f>-ROUND((B9)*$E$3,2)</f>
        <v>-61679.2</v>
      </c>
      <c r="C27" s="31">
        <f aca="true" t="shared" si="9" ref="C27:J27">-ROUND((C9)*$E$3,2)</f>
        <v>-53908.8</v>
      </c>
      <c r="D27" s="31">
        <f t="shared" si="9"/>
        <v>-62871.6</v>
      </c>
      <c r="E27" s="31">
        <f t="shared" si="9"/>
        <v>-35609.2</v>
      </c>
      <c r="F27" s="31">
        <f t="shared" si="9"/>
        <v>-38508.8</v>
      </c>
      <c r="G27" s="31">
        <f t="shared" si="9"/>
        <v>-30844</v>
      </c>
      <c r="H27" s="31">
        <f t="shared" si="9"/>
        <v>-27482.4</v>
      </c>
      <c r="I27" s="31">
        <f t="shared" si="9"/>
        <v>-63109.2</v>
      </c>
      <c r="J27" s="31">
        <f t="shared" si="9"/>
        <v>-7656</v>
      </c>
      <c r="K27" s="31">
        <f t="shared" si="7"/>
        <v>-381669.2</v>
      </c>
      <c r="L27" s="29"/>
      <c r="M27"/>
      <c r="N27"/>
    </row>
    <row r="28" spans="1:14" ht="16.5" customHeight="1">
      <c r="A28" s="26" t="s">
        <v>23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31">
        <f t="shared" si="7"/>
        <v>0</v>
      </c>
      <c r="L28"/>
      <c r="M28"/>
      <c r="N28"/>
    </row>
    <row r="29" spans="1:14" ht="16.5" customHeight="1">
      <c r="A29" s="26" t="s">
        <v>22</v>
      </c>
      <c r="B29" s="31">
        <v>0</v>
      </c>
      <c r="C29" s="31">
        <v>0</v>
      </c>
      <c r="D29" s="31">
        <v>0</v>
      </c>
      <c r="E29" s="31">
        <v>0</v>
      </c>
      <c r="F29" s="27">
        <v>0</v>
      </c>
      <c r="G29" s="31">
        <v>0</v>
      </c>
      <c r="H29" s="31">
        <v>0</v>
      </c>
      <c r="I29" s="31">
        <v>0</v>
      </c>
      <c r="J29" s="31">
        <v>0</v>
      </c>
      <c r="K29" s="31">
        <f t="shared" si="7"/>
        <v>0</v>
      </c>
      <c r="L29"/>
      <c r="M29"/>
      <c r="N29"/>
    </row>
    <row r="30" spans="1:14" ht="16.5" customHeight="1">
      <c r="A30" s="26" t="s">
        <v>21</v>
      </c>
      <c r="B30" s="31">
        <v>0</v>
      </c>
      <c r="C30" s="31">
        <v>0</v>
      </c>
      <c r="D30" s="31">
        <v>0</v>
      </c>
      <c r="E30" s="31">
        <v>0</v>
      </c>
      <c r="F30" s="27">
        <v>0</v>
      </c>
      <c r="G30" s="31">
        <v>0</v>
      </c>
      <c r="H30" s="31">
        <v>0</v>
      </c>
      <c r="I30" s="31">
        <v>0</v>
      </c>
      <c r="J30" s="31">
        <v>0</v>
      </c>
      <c r="K30" s="31">
        <f t="shared" si="7"/>
        <v>0</v>
      </c>
      <c r="L30"/>
      <c r="M30"/>
      <c r="N30"/>
    </row>
    <row r="31" spans="1:14" s="24" customFormat="1" ht="16.5" customHeight="1">
      <c r="A31" s="18" t="s">
        <v>20</v>
      </c>
      <c r="B31" s="28">
        <f aca="true" t="shared" si="10" ref="B31:J31">SUM(B32:B41)</f>
        <v>0</v>
      </c>
      <c r="C31" s="28">
        <f t="shared" si="10"/>
        <v>0</v>
      </c>
      <c r="D31" s="28">
        <f t="shared" si="10"/>
        <v>-18025.31</v>
      </c>
      <c r="E31" s="28">
        <f t="shared" si="10"/>
        <v>0</v>
      </c>
      <c r="F31" s="28">
        <f t="shared" si="10"/>
        <v>0</v>
      </c>
      <c r="G31" s="28">
        <f t="shared" si="10"/>
        <v>0</v>
      </c>
      <c r="H31" s="28">
        <f t="shared" si="10"/>
        <v>0</v>
      </c>
      <c r="I31" s="28">
        <f t="shared" si="10"/>
        <v>0</v>
      </c>
      <c r="J31" s="28">
        <f t="shared" si="10"/>
        <v>-5218.24</v>
      </c>
      <c r="K31" s="31">
        <f t="shared" si="7"/>
        <v>-23243.550000000003</v>
      </c>
      <c r="L31"/>
      <c r="M31"/>
      <c r="N31"/>
    </row>
    <row r="32" spans="1:14" ht="16.5" customHeight="1">
      <c r="A32" s="26" t="s">
        <v>19</v>
      </c>
      <c r="B32" s="17">
        <v>0</v>
      </c>
      <c r="C32" s="17">
        <v>0</v>
      </c>
      <c r="D32" s="28">
        <v>-18025.31</v>
      </c>
      <c r="E32" s="27">
        <v>0</v>
      </c>
      <c r="F32" s="27">
        <v>0</v>
      </c>
      <c r="G32" s="17">
        <v>0</v>
      </c>
      <c r="H32" s="27">
        <v>0</v>
      </c>
      <c r="I32" s="17">
        <v>0</v>
      </c>
      <c r="J32" s="28">
        <v>-5218.24</v>
      </c>
      <c r="K32" s="31">
        <f t="shared" si="7"/>
        <v>-23243.550000000003</v>
      </c>
      <c r="L32"/>
      <c r="M32"/>
      <c r="N32"/>
    </row>
    <row r="33" spans="1:14" ht="16.5" customHeight="1">
      <c r="A33" s="26" t="s">
        <v>18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31">
        <f t="shared" si="7"/>
        <v>0</v>
      </c>
      <c r="L33"/>
      <c r="M33"/>
      <c r="N33"/>
    </row>
    <row r="34" spans="1:14" ht="16.5" customHeight="1">
      <c r="A34" s="26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6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6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6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4" customFormat="1" ht="16.5" customHeight="1">
      <c r="A38" s="26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5"/>
    </row>
    <row r="39" spans="1:14" s="24" customFormat="1" ht="16.5" customHeight="1">
      <c r="A39" s="26" t="s">
        <v>12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f>SUM(B39:J39)</f>
        <v>0</v>
      </c>
      <c r="L39" s="25"/>
      <c r="M39"/>
      <c r="N39"/>
    </row>
    <row r="40" spans="1:14" s="24" customFormat="1" ht="16.5" customHeight="1">
      <c r="A40" s="26" t="s">
        <v>11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f>SUM(B40:J40)</f>
        <v>0</v>
      </c>
      <c r="L40" s="25"/>
      <c r="M40"/>
      <c r="N40"/>
    </row>
    <row r="41" spans="1:14" s="24" customFormat="1" ht="16.5" customHeight="1">
      <c r="A41" s="26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5"/>
      <c r="M41"/>
      <c r="N41"/>
    </row>
    <row r="42" spans="1:12" ht="12" customHeight="1">
      <c r="A42" s="23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2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2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1"/>
      <c r="L44" s="9"/>
    </row>
    <row r="45" spans="1:12" ht="16.5" customHeight="1">
      <c r="A45" s="16" t="s">
        <v>8</v>
      </c>
      <c r="B45" s="10">
        <f aca="true" t="shared" si="11" ref="B45:J45">+B17+B25</f>
        <v>598913.29</v>
      </c>
      <c r="C45" s="10">
        <f t="shared" si="11"/>
        <v>495939.44</v>
      </c>
      <c r="D45" s="10">
        <f>IF(+D17+D25+D46&lt;0,0,D17+D25+D46)</f>
        <v>565767.9999999998</v>
      </c>
      <c r="E45" s="10">
        <f t="shared" si="11"/>
        <v>385563.95999999996</v>
      </c>
      <c r="F45" s="10">
        <f t="shared" si="11"/>
        <v>416823.25</v>
      </c>
      <c r="G45" s="10">
        <f t="shared" si="11"/>
        <v>483690.67</v>
      </c>
      <c r="H45" s="10">
        <f>IF(+H17+H25+H46&lt;0,0,H17+H25+H46)</f>
        <v>258254.59999999998</v>
      </c>
      <c r="I45" s="10">
        <f t="shared" si="11"/>
        <v>639622.4700000001</v>
      </c>
      <c r="J45" s="10">
        <f t="shared" si="11"/>
        <v>148497.75000000003</v>
      </c>
      <c r="K45" s="21">
        <f>SUM(B45:J45)</f>
        <v>3993073.4299999997</v>
      </c>
      <c r="L45" s="20"/>
    </row>
    <row r="46" spans="1:13" ht="16.5" customHeight="1">
      <c r="A46" s="18" t="s">
        <v>7</v>
      </c>
      <c r="B46" s="17">
        <v>0</v>
      </c>
      <c r="C46" s="17">
        <v>0</v>
      </c>
      <c r="D46" s="28">
        <v>-153961.15000000014</v>
      </c>
      <c r="E46" s="17">
        <v>0</v>
      </c>
      <c r="F46" s="17">
        <v>0</v>
      </c>
      <c r="G46" s="17">
        <v>0</v>
      </c>
      <c r="H46" s="28">
        <v>-211031.55000000005</v>
      </c>
      <c r="I46" s="17">
        <v>0</v>
      </c>
      <c r="J46" s="17">
        <v>0</v>
      </c>
      <c r="K46" s="21">
        <f>SUM(B46:J46)</f>
        <v>-364992.7000000002</v>
      </c>
      <c r="M46" s="19"/>
    </row>
    <row r="47" spans="1:14" ht="16.5" customHeight="1">
      <c r="A47" s="18" t="s">
        <v>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2" ref="B51:J51">SUM(B52:B63)</f>
        <v>598913.3</v>
      </c>
      <c r="C51" s="10">
        <f t="shared" si="12"/>
        <v>495939.44</v>
      </c>
      <c r="D51" s="10">
        <f t="shared" si="12"/>
        <v>565767.99</v>
      </c>
      <c r="E51" s="10">
        <f t="shared" si="12"/>
        <v>385563.96</v>
      </c>
      <c r="F51" s="10">
        <f t="shared" si="12"/>
        <v>416823.25</v>
      </c>
      <c r="G51" s="10">
        <f t="shared" si="12"/>
        <v>483690.67</v>
      </c>
      <c r="H51" s="10">
        <f t="shared" si="12"/>
        <v>258254.61</v>
      </c>
      <c r="I51" s="10">
        <f>SUM(I52:I64)</f>
        <v>639622.48</v>
      </c>
      <c r="J51" s="10">
        <f t="shared" si="12"/>
        <v>148497.74</v>
      </c>
      <c r="K51" s="5">
        <f>SUM(K52:K64)</f>
        <v>3993073.4399999995</v>
      </c>
      <c r="L51" s="9"/>
    </row>
    <row r="52" spans="1:11" ht="16.5" customHeight="1">
      <c r="A52" s="7" t="s">
        <v>71</v>
      </c>
      <c r="B52" s="8">
        <v>522791.42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3" ref="K52:K63">SUM(B52:J52)</f>
        <v>522791.42</v>
      </c>
    </row>
    <row r="53" spans="1:11" ht="16.5" customHeight="1">
      <c r="A53" s="7" t="s">
        <v>72</v>
      </c>
      <c r="B53" s="8">
        <v>76121.88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3"/>
        <v>76121.88</v>
      </c>
    </row>
    <row r="54" spans="1:11" ht="16.5" customHeight="1">
      <c r="A54" s="7" t="s">
        <v>4</v>
      </c>
      <c r="B54" s="6">
        <v>0</v>
      </c>
      <c r="C54" s="8">
        <v>495939.44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3"/>
        <v>495939.44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565767.99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3"/>
        <v>565767.99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385563.96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3"/>
        <v>385563.96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416823.25</v>
      </c>
      <c r="G57" s="6">
        <v>0</v>
      </c>
      <c r="H57" s="6">
        <v>0</v>
      </c>
      <c r="I57" s="6">
        <v>0</v>
      </c>
      <c r="J57" s="6">
        <v>0</v>
      </c>
      <c r="K57" s="5">
        <f t="shared" si="13"/>
        <v>416823.25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483690.67</v>
      </c>
      <c r="H58" s="6">
        <v>0</v>
      </c>
      <c r="I58" s="6">
        <v>0</v>
      </c>
      <c r="J58" s="6">
        <v>0</v>
      </c>
      <c r="K58" s="5">
        <f t="shared" si="13"/>
        <v>483690.67</v>
      </c>
    </row>
    <row r="59" spans="1:11" ht="16.5" customHeight="1">
      <c r="A59" s="7" t="s">
        <v>64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258254.61</v>
      </c>
      <c r="I59" s="6">
        <v>0</v>
      </c>
      <c r="J59" s="6">
        <v>0</v>
      </c>
      <c r="K59" s="5">
        <f t="shared" si="13"/>
        <v>258254.61</v>
      </c>
    </row>
    <row r="60" spans="1:11" ht="16.5" customHeight="1">
      <c r="A60" s="7" t="s">
        <v>65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3"/>
        <v>0</v>
      </c>
    </row>
    <row r="61" spans="1:11" ht="16.5" customHeight="1">
      <c r="A61" s="7" t="s">
        <v>66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223292.21</v>
      </c>
      <c r="J61" s="6">
        <v>0</v>
      </c>
      <c r="K61" s="5">
        <f t="shared" si="13"/>
        <v>223292.21</v>
      </c>
    </row>
    <row r="62" spans="1:11" ht="16.5" customHeight="1">
      <c r="A62" s="7" t="s">
        <v>67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416330.27</v>
      </c>
      <c r="J62" s="6">
        <v>0</v>
      </c>
      <c r="K62" s="5">
        <f t="shared" si="13"/>
        <v>416330.27</v>
      </c>
    </row>
    <row r="63" spans="1:11" ht="16.5" customHeight="1">
      <c r="A63" s="7" t="s">
        <v>68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148497.74</v>
      </c>
      <c r="K63" s="5">
        <f t="shared" si="13"/>
        <v>148497.74</v>
      </c>
    </row>
    <row r="64" spans="1:11" ht="18" customHeight="1">
      <c r="A64" s="4" t="s">
        <v>79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  <row r="68" spans="1:2" ht="15.75">
      <c r="A68" s="13"/>
      <c r="B68" s="12"/>
    </row>
    <row r="69" spans="1:2" ht="14.25">
      <c r="A69" s="11" t="s">
        <v>54</v>
      </c>
      <c r="B69" s="8">
        <f>SUM(B71:B80)</f>
        <v>61639.82000000001</v>
      </c>
    </row>
    <row r="70" spans="1:2" ht="14.25">
      <c r="A70" s="11"/>
      <c r="B70" s="8"/>
    </row>
    <row r="71" spans="1:2" ht="14.25">
      <c r="A71" s="7"/>
      <c r="B71" s="8"/>
    </row>
    <row r="72" spans="1:2" ht="14.25">
      <c r="A72" s="7" t="s">
        <v>55</v>
      </c>
      <c r="B72" s="8">
        <v>5248.49</v>
      </c>
    </row>
    <row r="73" spans="1:2" ht="14.25">
      <c r="A73" s="7" t="s">
        <v>56</v>
      </c>
      <c r="B73" s="8">
        <v>23780.61</v>
      </c>
    </row>
    <row r="74" spans="1:2" ht="14.25">
      <c r="A74" s="7" t="s">
        <v>57</v>
      </c>
      <c r="B74" s="8">
        <v>3253.76</v>
      </c>
    </row>
    <row r="75" spans="1:2" ht="14.25">
      <c r="A75" s="7" t="s">
        <v>58</v>
      </c>
      <c r="B75" s="8">
        <v>0</v>
      </c>
    </row>
    <row r="76" spans="1:2" ht="14.25">
      <c r="A76" s="7" t="s">
        <v>59</v>
      </c>
      <c r="B76" s="8">
        <v>17148.27</v>
      </c>
    </row>
    <row r="77" spans="1:2" ht="14.25">
      <c r="A77" s="7" t="s">
        <v>60</v>
      </c>
      <c r="B77" s="8">
        <v>6476.26</v>
      </c>
    </row>
    <row r="78" spans="1:2" ht="14.25">
      <c r="A78" s="7" t="s">
        <v>61</v>
      </c>
      <c r="B78" s="8">
        <v>0</v>
      </c>
    </row>
    <row r="79" spans="1:2" ht="14.25">
      <c r="A79" s="7" t="s">
        <v>62</v>
      </c>
      <c r="B79" s="8">
        <v>5732.43</v>
      </c>
    </row>
    <row r="80" spans="1:2" ht="14.25">
      <c r="A80" s="4" t="s">
        <v>63</v>
      </c>
      <c r="B80" s="56">
        <v>0</v>
      </c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2020-01-10T11:38:35Z</dcterms:modified>
  <cp:category/>
  <cp:version/>
  <cp:contentType/>
  <cp:contentStatus/>
</cp:coreProperties>
</file>