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<sst xmlns="http://schemas.openxmlformats.org/spreadsheetml/2006/main" count="77" uniqueCount="76">
  <si>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</si>
  <si>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</si>
  <si>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</si>
  <si>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</si>
  <si>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</si>
  <si>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</si>
  <si>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</si>
  <si>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</si>
  <si>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</si>
  <si>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</si>
  <si>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</si>
  <si>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</si>
  <si>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</si>
  <si>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</si>
  <si>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</si>
  <si>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</si>
  <si>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</si>
  <si>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</si>
  <si>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</si>
  <si>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</si>
  <si>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</si>
  <si>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</si>
  <si>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</si>
  <si>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</si>
  <si>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</si>
  <si>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</si>
  <si>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</si>
  <si>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</si>
  <si>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</si>
  <si>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</si>
  <si>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</si>
  <si>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</si>
  <si>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</si>
  <si>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</si>
  <si>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</si>
  <si>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</si>
  <si>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</si>
  <si>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</si>
  <si>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</si>
  <si>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</si>
  <si>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</si>
  <si>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</si>
  <si>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</si>
  <si>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</si>
  <si>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</si>
  <si>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</si>
  <si>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</si>
  <si>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</si>
  <si>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</si>
  <si>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</si>
  <si>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</si>
  <si>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</si>
  <si>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</si>
  <si>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</si>
  <si>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</si>
  <si>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</si>
  <si>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</si>
  <si>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</si>
  <si>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</si>
  <si>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</si>
  <si>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</si>
  <si>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</si>
  <si>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</si>
  <si>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</si>
  <si>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</si>
  <si>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</si>
  <si>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</si>
  <si>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</si>
  <si>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</si>
  <si>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</si>
  <si>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</si>
  <si>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</si>
  <si>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</si>
  <si>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</si>
  <si>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</si>
  <si>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17/01/20 - VENCIMENTO 24/01/20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</si>
</sst>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92512</v>
      </c>
      <c r="C7" s="10">
        <f>C8+C11</f>
        <v>112230</v>
      </c>
      <c r="D7" s="10">
        <f aca="true" t="shared" si="0" ref="D7:K7">D8+D11</f>
        <v>319866</v>
      </c>
      <c r="E7" s="10">
        <f t="shared" si="0"/>
        <v>266961</v>
      </c>
      <c r="F7" s="10">
        <f t="shared" si="0"/>
        <v>250747</v>
      </c>
      <c r="G7" s="10">
        <f t="shared" si="0"/>
        <v>158112</v>
      </c>
      <c r="H7" s="10">
        <f t="shared" si="0"/>
        <v>71924</v>
      </c>
      <c r="I7" s="10">
        <f t="shared" si="0"/>
        <v>128805</v>
      </c>
      <c r="J7" s="10">
        <f t="shared" si="0"/>
        <v>132716</v>
      </c>
      <c r="K7" s="10">
        <f t="shared" si="0"/>
        <v>235988</v>
      </c>
      <c r="L7" s="10">
        <f>SUM(B7:K7)</f>
        <v>1769861</v>
      </c>
      <c r="M7" s="11"/>
    </row>
    <row r="8" spans="1:13" ht="17.25" customHeight="1">
      <c r="A8" s="12" t="s">
        <v>18</v>
      </c>
      <c r="B8" s="13">
        <f>B9+B10</f>
        <v>6882</v>
      </c>
      <c r="C8" s="13">
        <f aca="true" t="shared" si="1" ref="C8:K8">C9+C10</f>
        <v>7884</v>
      </c>
      <c r="D8" s="13">
        <f t="shared" si="1"/>
        <v>22911</v>
      </c>
      <c r="E8" s="13">
        <f t="shared" si="1"/>
        <v>17805</v>
      </c>
      <c r="F8" s="13">
        <f t="shared" si="1"/>
        <v>14968</v>
      </c>
      <c r="G8" s="13">
        <f t="shared" si="1"/>
        <v>11790</v>
      </c>
      <c r="H8" s="13">
        <f t="shared" si="1"/>
        <v>5249</v>
      </c>
      <c r="I8" s="13">
        <f t="shared" si="1"/>
        <v>7156</v>
      </c>
      <c r="J8" s="13">
        <f t="shared" si="1"/>
        <v>9513</v>
      </c>
      <c r="K8" s="13">
        <f t="shared" si="1"/>
        <v>15424</v>
      </c>
      <c r="L8" s="13">
        <f>SUM(B8:K8)</f>
        <v>119582</v>
      </c>
      <c r="M8"/>
    </row>
    <row r="9" spans="1:13" ht="17.25" customHeight="1">
      <c r="A9" s="14" t="s">
        <v>19</v>
      </c>
      <c r="B9" s="15">
        <v>6879</v>
      </c>
      <c r="C9" s="15">
        <v>7884</v>
      </c>
      <c r="D9" s="15">
        <v>22911</v>
      </c>
      <c r="E9" s="15">
        <v>17805</v>
      </c>
      <c r="F9" s="15">
        <v>14968</v>
      </c>
      <c r="G9" s="15">
        <v>11790</v>
      </c>
      <c r="H9" s="15">
        <v>5249</v>
      </c>
      <c r="I9" s="15">
        <v>7156</v>
      </c>
      <c r="J9" s="15">
        <v>9513</v>
      </c>
      <c r="K9" s="15">
        <v>15424</v>
      </c>
      <c r="L9" s="13">
        <f>SUM(B9:K9)</f>
        <v>119579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85630</v>
      </c>
      <c r="C11" s="15">
        <v>104346</v>
      </c>
      <c r="D11" s="15">
        <v>296955</v>
      </c>
      <c r="E11" s="15">
        <v>249156</v>
      </c>
      <c r="F11" s="15">
        <v>235779</v>
      </c>
      <c r="G11" s="15">
        <v>146322</v>
      </c>
      <c r="H11" s="15">
        <v>66675</v>
      </c>
      <c r="I11" s="15">
        <v>121649</v>
      </c>
      <c r="J11" s="15">
        <v>123203</v>
      </c>
      <c r="K11" s="15">
        <v>220564</v>
      </c>
      <c r="L11" s="13">
        <f>SUM(B11:K11)</f>
        <v>1650279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550572.19</v>
      </c>
      <c r="C17" s="25">
        <f aca="true" t="shared" si="2" ref="C17:L17">C18+C19+C20+C21+C22</f>
        <v>366001.72000000003</v>
      </c>
      <c r="D17" s="25">
        <f t="shared" si="2"/>
        <v>1200040.8599999999</v>
      </c>
      <c r="E17" s="25">
        <f t="shared" si="2"/>
        <v>1002634.02</v>
      </c>
      <c r="F17" s="25">
        <f t="shared" si="2"/>
        <v>858045.9</v>
      </c>
      <c r="G17" s="25">
        <f t="shared" si="2"/>
        <v>618322.5799999998</v>
      </c>
      <c r="H17" s="25">
        <f t="shared" si="2"/>
        <v>281314.23</v>
      </c>
      <c r="I17" s="25">
        <f t="shared" si="2"/>
        <v>454399.71</v>
      </c>
      <c r="J17" s="25">
        <f t="shared" si="2"/>
        <v>560697.2899999999</v>
      </c>
      <c r="K17" s="25">
        <f t="shared" si="2"/>
        <v>702840.3899999999</v>
      </c>
      <c r="L17" s="25">
        <f t="shared" si="2"/>
        <v>6594868.8900000015</v>
      </c>
      <c r="M17"/>
    </row>
    <row r="18" spans="1:13" ht="17.25" customHeight="1">
      <c r="A18" s="26" t="s">
        <v>25</v>
      </c>
      <c r="B18" s="33">
        <f aca="true" t="shared" si="3" ref="B18:K18">ROUND(B13*B7,2)</f>
        <v>532526.83</v>
      </c>
      <c r="C18" s="33">
        <f t="shared" si="3"/>
        <v>348092.57</v>
      </c>
      <c r="D18" s="33">
        <f t="shared" si="3"/>
        <v>1181521.03</v>
      </c>
      <c r="E18" s="33">
        <f t="shared" si="3"/>
        <v>997259.51</v>
      </c>
      <c r="F18" s="33">
        <f t="shared" si="3"/>
        <v>829170.18</v>
      </c>
      <c r="G18" s="33">
        <f t="shared" si="3"/>
        <v>574531.57</v>
      </c>
      <c r="H18" s="33">
        <f t="shared" si="3"/>
        <v>287954.93</v>
      </c>
      <c r="I18" s="33">
        <f t="shared" si="3"/>
        <v>428315.27</v>
      </c>
      <c r="J18" s="33">
        <f t="shared" si="3"/>
        <v>475176.37</v>
      </c>
      <c r="K18" s="33">
        <f t="shared" si="3"/>
        <v>689863.72</v>
      </c>
      <c r="L18" s="33">
        <f>SUM(B18:K18)</f>
        <v>6344411.98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14414.79</v>
      </c>
      <c r="C19" s="33">
        <f t="shared" si="4"/>
        <v>12820.76</v>
      </c>
      <c r="D19" s="33">
        <f t="shared" si="4"/>
        <v>-439.07</v>
      </c>
      <c r="E19" s="33">
        <f t="shared" si="4"/>
        <v>-6353.49</v>
      </c>
      <c r="F19" s="33">
        <f t="shared" si="4"/>
        <v>17349.12</v>
      </c>
      <c r="G19" s="33">
        <f t="shared" si="4"/>
        <v>26115.07</v>
      </c>
      <c r="H19" s="33">
        <f t="shared" si="4"/>
        <v>-14473.27</v>
      </c>
      <c r="I19" s="33">
        <f t="shared" si="4"/>
        <v>41345.05</v>
      </c>
      <c r="J19" s="33">
        <f t="shared" si="4"/>
        <v>73563.21</v>
      </c>
      <c r="K19" s="33">
        <f t="shared" si="4"/>
        <v>-4269.52</v>
      </c>
      <c r="L19" s="33">
        <f>SUM(B19:K19)</f>
        <v>160072.65000000002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-117112.13999999998</v>
      </c>
      <c r="C25" s="33">
        <f t="shared" si="5"/>
        <v>-37377.85</v>
      </c>
      <c r="D25" s="33">
        <f t="shared" si="5"/>
        <v>-102376.89</v>
      </c>
      <c r="E25" s="33">
        <f t="shared" si="5"/>
        <v>-1014999.95</v>
      </c>
      <c r="F25" s="33">
        <f t="shared" si="5"/>
        <v>-873390.0199999999</v>
      </c>
      <c r="G25" s="33">
        <f t="shared" si="5"/>
        <v>-67365.54000000001</v>
      </c>
      <c r="H25" s="33">
        <f t="shared" si="5"/>
        <v>-34768.2</v>
      </c>
      <c r="I25" s="33">
        <f t="shared" si="5"/>
        <v>-444843.18</v>
      </c>
      <c r="J25" s="33">
        <f t="shared" si="5"/>
        <v>-41857.2</v>
      </c>
      <c r="K25" s="33">
        <f t="shared" si="5"/>
        <v>-76165.14000000001</v>
      </c>
      <c r="L25" s="33">
        <f aca="true" t="shared" si="6" ref="L25:L31">SUM(B25:K25)</f>
        <v>-2810256.110000001</v>
      </c>
      <c r="M25"/>
    </row>
    <row r="26" spans="1:13" ht="18.75" customHeight="1">
      <c r="A26" s="27" t="s">
        <v>31</v>
      </c>
      <c r="B26" s="33">
        <f>B27+B28+B29+B30</f>
        <v>-30267.6</v>
      </c>
      <c r="C26" s="33">
        <f aca="true" t="shared" si="7" ref="C26:K26">C27+C28+C29+C30</f>
        <v>-34689.6</v>
      </c>
      <c r="D26" s="33">
        <f t="shared" si="7"/>
        <v>-100808.4</v>
      </c>
      <c r="E26" s="33">
        <f t="shared" si="7"/>
        <v>-78342</v>
      </c>
      <c r="F26" s="33">
        <f t="shared" si="7"/>
        <v>-65859.2</v>
      </c>
      <c r="G26" s="33">
        <f t="shared" si="7"/>
        <v>-51876</v>
      </c>
      <c r="H26" s="33">
        <f t="shared" si="7"/>
        <v>-23095.6</v>
      </c>
      <c r="I26" s="33">
        <f t="shared" si="7"/>
        <v>-43850.68</v>
      </c>
      <c r="J26" s="33">
        <f t="shared" si="7"/>
        <v>-41857.2</v>
      </c>
      <c r="K26" s="33">
        <f t="shared" si="7"/>
        <v>-67865.6</v>
      </c>
      <c r="L26" s="33">
        <f t="shared" si="6"/>
        <v>-538511.88</v>
      </c>
      <c r="M26"/>
    </row>
    <row r="27" spans="1:13" s="36" customFormat="1" ht="18.75" customHeight="1">
      <c r="A27" s="34" t="s">
        <v>60</v>
      </c>
      <c r="B27" s="33">
        <f>-ROUND((B9)*$E$3,2)</f>
        <v>-30267.6</v>
      </c>
      <c r="C27" s="33">
        <f aca="true" t="shared" si="8" ref="C27:K27">-ROUND((C9)*$E$3,2)</f>
        <v>-34689.6</v>
      </c>
      <c r="D27" s="33">
        <f t="shared" si="8"/>
        <v>-100808.4</v>
      </c>
      <c r="E27" s="33">
        <f t="shared" si="8"/>
        <v>-78342</v>
      </c>
      <c r="F27" s="33">
        <f t="shared" si="8"/>
        <v>-65859.2</v>
      </c>
      <c r="G27" s="33">
        <f t="shared" si="8"/>
        <v>-51876</v>
      </c>
      <c r="H27" s="33">
        <f t="shared" si="8"/>
        <v>-23095.6</v>
      </c>
      <c r="I27" s="33">
        <f t="shared" si="8"/>
        <v>-31486.4</v>
      </c>
      <c r="J27" s="33">
        <f t="shared" si="8"/>
        <v>-41857.2</v>
      </c>
      <c r="K27" s="33">
        <f t="shared" si="8"/>
        <v>-67865.6</v>
      </c>
      <c r="L27" s="33">
        <f t="shared" si="6"/>
        <v>-526147.6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-563.17</v>
      </c>
      <c r="J29" s="17">
        <v>0</v>
      </c>
      <c r="K29" s="17">
        <v>0</v>
      </c>
      <c r="L29" s="33">
        <f t="shared" si="6"/>
        <v>-563.17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-11801.11</v>
      </c>
      <c r="J30" s="17">
        <v>0</v>
      </c>
      <c r="K30" s="17">
        <v>0</v>
      </c>
      <c r="L30" s="33">
        <f t="shared" si="6"/>
        <v>-11801.11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-86844.54</v>
      </c>
      <c r="C31" s="38">
        <f t="shared" si="9"/>
        <v>-2688.25</v>
      </c>
      <c r="D31" s="38">
        <f t="shared" si="9"/>
        <v>-1568.49</v>
      </c>
      <c r="E31" s="38">
        <f t="shared" si="9"/>
        <v>-936657.95</v>
      </c>
      <c r="F31" s="38">
        <f t="shared" si="9"/>
        <v>-807530.82</v>
      </c>
      <c r="G31" s="38">
        <f t="shared" si="9"/>
        <v>-15489.54</v>
      </c>
      <c r="H31" s="38">
        <f t="shared" si="9"/>
        <v>-11672.6</v>
      </c>
      <c r="I31" s="38">
        <f t="shared" si="9"/>
        <v>-400992.5</v>
      </c>
      <c r="J31" s="38">
        <f t="shared" si="9"/>
        <v>0</v>
      </c>
      <c r="K31" s="38">
        <f t="shared" si="9"/>
        <v>-8299.54</v>
      </c>
      <c r="L31" s="33">
        <f t="shared" si="6"/>
        <v>-2271744.23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33">
        <v>-7358.62</v>
      </c>
      <c r="C35" s="33">
        <v>-5165.05</v>
      </c>
      <c r="D35" s="33">
        <v>-1645.89</v>
      </c>
      <c r="E35" s="17">
        <v>0</v>
      </c>
      <c r="F35" s="33">
        <v>-7530.82</v>
      </c>
      <c r="G35" s="33">
        <v>-15489.54</v>
      </c>
      <c r="H35" s="33">
        <v>-4034.35</v>
      </c>
      <c r="I35" s="33">
        <v>-2992.5</v>
      </c>
      <c r="J35" s="17">
        <v>0</v>
      </c>
      <c r="K35" s="33">
        <v>-8299.54</v>
      </c>
      <c r="L35" s="33">
        <f t="shared" si="10"/>
        <v>-52516.31</v>
      </c>
      <c r="M35"/>
    </row>
    <row r="36" spans="1:13" ht="18.75" customHeight="1">
      <c r="A36" s="37" t="s">
        <v>40</v>
      </c>
      <c r="B36" s="17">
        <v>0</v>
      </c>
      <c r="C36" s="33">
        <v>2476.8</v>
      </c>
      <c r="D36" s="33">
        <v>77.4</v>
      </c>
      <c r="E36" s="33">
        <v>2786.4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10"/>
        <v>5340.6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17">
        <v>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-4150000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433460.04999999993</v>
      </c>
      <c r="C46" s="41">
        <f t="shared" si="11"/>
        <v>328623.87000000005</v>
      </c>
      <c r="D46" s="41">
        <f t="shared" si="11"/>
        <v>1097663.97</v>
      </c>
      <c r="E46" s="41">
        <f>IF(+E17+E25+E47&lt;0,0,E18+E26)</f>
        <v>0</v>
      </c>
      <c r="F46" s="41">
        <f>IF(+F17+F25+F47&lt;0,0,F18+F26)</f>
        <v>0</v>
      </c>
      <c r="G46" s="41">
        <f t="shared" si="11"/>
        <v>550957.0399999998</v>
      </c>
      <c r="H46" s="41">
        <f t="shared" si="11"/>
        <v>246546.02999999997</v>
      </c>
      <c r="I46" s="41">
        <f t="shared" si="11"/>
        <v>9556.530000000028</v>
      </c>
      <c r="J46" s="41">
        <f t="shared" si="11"/>
        <v>518840.0899999999</v>
      </c>
      <c r="K46" s="41">
        <f t="shared" si="11"/>
        <v>626675.2499999999</v>
      </c>
      <c r="L46" s="42">
        <f>SUM(B46:K46)</f>
        <v>3812322.829999999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33">
        <f>IF(+E17+E25+E47&gt;0,0,E17+E25+E47)</f>
        <v>-12365.929999999935</v>
      </c>
      <c r="F48" s="33">
        <f>IF(+F17+F25+F47&gt;0,0,F17+F25+F47)</f>
        <v>-15344.119999999879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33">
        <f>SUM(C48:K48)</f>
        <v>-27710.049999999814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433460.05</v>
      </c>
      <c r="C52" s="41">
        <f aca="true" t="shared" si="12" ref="C52:J52">SUM(C53:C64)</f>
        <v>328623.87</v>
      </c>
      <c r="D52" s="41">
        <f t="shared" si="12"/>
        <v>1097663.97</v>
      </c>
      <c r="E52" s="41">
        <f t="shared" si="12"/>
        <v>0</v>
      </c>
      <c r="F52" s="41">
        <f t="shared" si="12"/>
        <v>0</v>
      </c>
      <c r="G52" s="41">
        <f t="shared" si="12"/>
        <v>550957.04</v>
      </c>
      <c r="H52" s="41">
        <f t="shared" si="12"/>
        <v>246546.03</v>
      </c>
      <c r="I52" s="41">
        <f t="shared" si="12"/>
        <v>9556.52</v>
      </c>
      <c r="J52" s="41">
        <f t="shared" si="12"/>
        <v>518840.08</v>
      </c>
      <c r="K52" s="41">
        <f>SUM(K53:K66)</f>
        <v>626675.25</v>
      </c>
      <c r="L52" s="47">
        <f>SUM(B52:K52)</f>
        <v>3812322.8099999996</v>
      </c>
      <c r="M52" s="40"/>
    </row>
    <row r="53" spans="1:13" ht="18.75" customHeight="1">
      <c r="A53" s="48" t="s">
        <v>52</v>
      </c>
      <c r="B53" s="49">
        <v>433460.05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433460.05</v>
      </c>
      <c r="M53" s="40"/>
    </row>
    <row r="54" spans="1:12" ht="18.75" customHeight="1">
      <c r="A54" s="48" t="s">
        <v>63</v>
      </c>
      <c r="B54" s="17">
        <v>0</v>
      </c>
      <c r="C54" s="49">
        <v>287052.95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287052.95</v>
      </c>
    </row>
    <row r="55" spans="1:12" ht="18.75" customHeight="1">
      <c r="A55" s="48" t="s">
        <v>64</v>
      </c>
      <c r="B55" s="17">
        <v>0</v>
      </c>
      <c r="C55" s="49">
        <v>41570.92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41570.92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1097663.97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1097663.97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0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0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550957.04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550957.04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246546.03</v>
      </c>
      <c r="I60" s="17">
        <v>0</v>
      </c>
      <c r="J60" s="17">
        <v>0</v>
      </c>
      <c r="K60" s="17">
        <v>0</v>
      </c>
      <c r="L60" s="47">
        <f t="shared" si="13"/>
        <v>246546.03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9556.52</v>
      </c>
      <c r="J61" s="17">
        <v>0</v>
      </c>
      <c r="K61" s="17">
        <v>0</v>
      </c>
      <c r="L61" s="47">
        <f t="shared" si="13"/>
        <v>9556.52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518840.08</v>
      </c>
      <c r="K62" s="17">
        <v>0</v>
      </c>
      <c r="L62" s="47">
        <f t="shared" si="13"/>
        <v>518840.08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360776.94</v>
      </c>
      <c r="L63" s="47">
        <f t="shared" si="13"/>
        <v>360776.94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265898.31</v>
      </c>
      <c r="L64" s="47">
        <f t="shared" si="13"/>
        <v>265898.31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2020-01-23T20:09:08Z</dcterms:modified>
  <cp:category/>
  <cp:version/>
  <cp:contentType/>
  <cp:contentStatus/>
</cp:coreProperties>
</file>