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<sst xmlns="http://schemas.openxmlformats.org/spreadsheetml/2006/main" count="77" uniqueCount="76">
  <si>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</si>
  <si>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</si>
  <si>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</si>
  <si>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</si>
  <si>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</si>
  <si>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</si>
  <si>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</si>
  <si>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</si>
  <si>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</si>
  <si>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</si>
  <si>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</si>
  <si>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</si>
  <si>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</si>
  <si>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</si>
  <si>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</si>
  <si>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</si>
  <si>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</si>
  <si>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</si>
  <si>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</si>
  <si>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</si>
  <si>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</si>
  <si>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</si>
  <si>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</si>
  <si>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</si>
  <si>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</si>
  <si>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</si>
  <si>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</si>
  <si>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</si>
  <si>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</si>
  <si>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</si>
  <si>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</si>
  <si>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</si>
  <si>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</si>
  <si>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</si>
  <si>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</si>
  <si>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</si>
  <si>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</si>
  <si>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</si>
  <si>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</si>
  <si>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</si>
  <si>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</si>
  <si>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</si>
  <si>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</si>
  <si>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</si>
  <si>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</si>
  <si>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</si>
  <si>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</si>
  <si>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</si>
  <si>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</si>
  <si>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</si>
  <si>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</si>
  <si>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</si>
  <si>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</si>
  <si>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</si>
  <si>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</si>
  <si>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</si>
  <si>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</si>
  <si>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</si>
  <si>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</si>
  <si>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</si>
  <si>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</si>
  <si>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</si>
  <si>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</si>
  <si>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</si>
  <si>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</si>
  <si>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</si>
  <si>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</si>
  <si>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</si>
  <si>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</si>
  <si>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</si>
  <si>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</si>
  <si>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</si>
  <si>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</si>
  <si>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</si>
  <si>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</si>
  <si>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10/01/20 - VENCIMENTO 17/01/20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</si>
</sst>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b/>
      <sz val="10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  <font>
      <b/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92939</v>
      </c>
      <c r="C7" s="10">
        <f>C8+C11</f>
        <v>112943</v>
      </c>
      <c r="D7" s="10">
        <f aca="true" t="shared" si="0" ref="D7:K7">D8+D11</f>
        <v>320171</v>
      </c>
      <c r="E7" s="10">
        <f t="shared" si="0"/>
        <v>271271</v>
      </c>
      <c r="F7" s="10">
        <f t="shared" si="0"/>
        <v>257113</v>
      </c>
      <c r="G7" s="10">
        <f t="shared" si="0"/>
        <v>158711</v>
      </c>
      <c r="H7" s="10">
        <f t="shared" si="0"/>
        <v>71426</v>
      </c>
      <c r="I7" s="10">
        <f t="shared" si="0"/>
        <v>126609</v>
      </c>
      <c r="J7" s="10">
        <f t="shared" si="0"/>
        <v>129330</v>
      </c>
      <c r="K7" s="10">
        <f t="shared" si="0"/>
        <v>236628</v>
      </c>
      <c r="L7" s="10">
        <f>SUM(B7:K7)</f>
        <v>1777141</v>
      </c>
      <c r="M7" s="11"/>
    </row>
    <row r="8" spans="1:13" ht="17.25" customHeight="1">
      <c r="A8" s="12" t="s">
        <v>18</v>
      </c>
      <c r="B8" s="13">
        <f>B9+B10</f>
        <v>7256</v>
      </c>
      <c r="C8" s="13">
        <f aca="true" t="shared" si="1" ref="C8:K8">C9+C10</f>
        <v>8594</v>
      </c>
      <c r="D8" s="13">
        <f t="shared" si="1"/>
        <v>23966</v>
      </c>
      <c r="E8" s="13">
        <f t="shared" si="1"/>
        <v>19277</v>
      </c>
      <c r="F8" s="13">
        <f t="shared" si="1"/>
        <v>16467</v>
      </c>
      <c r="G8" s="13">
        <f t="shared" si="1"/>
        <v>12218</v>
      </c>
      <c r="H8" s="13">
        <f t="shared" si="1"/>
        <v>5223</v>
      </c>
      <c r="I8" s="13">
        <f t="shared" si="1"/>
        <v>7270</v>
      </c>
      <c r="J8" s="13">
        <f t="shared" si="1"/>
        <v>9411</v>
      </c>
      <c r="K8" s="13">
        <f t="shared" si="1"/>
        <v>16155</v>
      </c>
      <c r="L8" s="13">
        <f>SUM(B8:K8)</f>
        <v>125837</v>
      </c>
      <c r="M8"/>
    </row>
    <row r="9" spans="1:13" ht="17.25" customHeight="1">
      <c r="A9" s="14" t="s">
        <v>19</v>
      </c>
      <c r="B9" s="15">
        <v>7254</v>
      </c>
      <c r="C9" s="15">
        <v>8594</v>
      </c>
      <c r="D9" s="15">
        <v>23966</v>
      </c>
      <c r="E9" s="15">
        <v>19277</v>
      </c>
      <c r="F9" s="15">
        <v>16467</v>
      </c>
      <c r="G9" s="15">
        <v>12218</v>
      </c>
      <c r="H9" s="15">
        <v>5223</v>
      </c>
      <c r="I9" s="15">
        <v>7270</v>
      </c>
      <c r="J9" s="15">
        <v>9411</v>
      </c>
      <c r="K9" s="15">
        <v>16155</v>
      </c>
      <c r="L9" s="13">
        <f>SUM(B9:K9)</f>
        <v>125835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85683</v>
      </c>
      <c r="C11" s="15">
        <v>104349</v>
      </c>
      <c r="D11" s="15">
        <v>296205</v>
      </c>
      <c r="E11" s="15">
        <v>251994</v>
      </c>
      <c r="F11" s="15">
        <v>240646</v>
      </c>
      <c r="G11" s="15">
        <v>146493</v>
      </c>
      <c r="H11" s="15">
        <v>66203</v>
      </c>
      <c r="I11" s="15">
        <v>119339</v>
      </c>
      <c r="J11" s="15">
        <v>119919</v>
      </c>
      <c r="K11" s="15">
        <v>220473</v>
      </c>
      <c r="L11" s="13">
        <f>SUM(B11:K11)</f>
        <v>1651304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553096.6599999999</v>
      </c>
      <c r="C17" s="25">
        <f aca="true" t="shared" si="2" ref="C17:L17">C18+C19+C20+C21+C22</f>
        <v>368294.61000000004</v>
      </c>
      <c r="D17" s="25">
        <f t="shared" si="2"/>
        <v>1201167.0499999998</v>
      </c>
      <c r="E17" s="25">
        <f t="shared" si="2"/>
        <v>1018631.88</v>
      </c>
      <c r="F17" s="25">
        <f t="shared" si="2"/>
        <v>879537.46</v>
      </c>
      <c r="G17" s="25">
        <f t="shared" si="2"/>
        <v>620598.1</v>
      </c>
      <c r="H17" s="25">
        <f t="shared" si="2"/>
        <v>279420.65</v>
      </c>
      <c r="I17" s="25">
        <f t="shared" si="2"/>
        <v>446392.45999999996</v>
      </c>
      <c r="J17" s="25">
        <f t="shared" si="2"/>
        <v>546697.22</v>
      </c>
      <c r="K17" s="25">
        <f t="shared" si="2"/>
        <v>704699.72</v>
      </c>
      <c r="L17" s="25">
        <f t="shared" si="2"/>
        <v>6618535.8100000005</v>
      </c>
      <c r="M17"/>
    </row>
    <row r="18" spans="1:13" ht="17.25" customHeight="1">
      <c r="A18" s="26" t="s">
        <v>25</v>
      </c>
      <c r="B18" s="33">
        <f aca="true" t="shared" si="3" ref="B18:K18">ROUND(B13*B7,2)</f>
        <v>534984.77</v>
      </c>
      <c r="C18" s="33">
        <f t="shared" si="3"/>
        <v>350304.01</v>
      </c>
      <c r="D18" s="33">
        <f t="shared" si="3"/>
        <v>1182647.64</v>
      </c>
      <c r="E18" s="33">
        <f t="shared" si="3"/>
        <v>1013359.95</v>
      </c>
      <c r="F18" s="33">
        <f t="shared" si="3"/>
        <v>850221.27</v>
      </c>
      <c r="G18" s="33">
        <f t="shared" si="3"/>
        <v>576708.16</v>
      </c>
      <c r="H18" s="33">
        <f t="shared" si="3"/>
        <v>285961.13</v>
      </c>
      <c r="I18" s="33">
        <f t="shared" si="3"/>
        <v>421012.91</v>
      </c>
      <c r="J18" s="33">
        <f t="shared" si="3"/>
        <v>463053.13</v>
      </c>
      <c r="K18" s="33">
        <f t="shared" si="3"/>
        <v>691734.63</v>
      </c>
      <c r="L18" s="33">
        <f>SUM(B18:K18)</f>
        <v>6369987.6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14481.32</v>
      </c>
      <c r="C19" s="33">
        <f t="shared" si="4"/>
        <v>12902.21</v>
      </c>
      <c r="D19" s="33">
        <f t="shared" si="4"/>
        <v>-439.49</v>
      </c>
      <c r="E19" s="33">
        <f t="shared" si="4"/>
        <v>-6456.07</v>
      </c>
      <c r="F19" s="33">
        <f t="shared" si="4"/>
        <v>17789.59</v>
      </c>
      <c r="G19" s="33">
        <f t="shared" si="4"/>
        <v>26214</v>
      </c>
      <c r="H19" s="33">
        <f t="shared" si="4"/>
        <v>-14373.05</v>
      </c>
      <c r="I19" s="33">
        <f t="shared" si="4"/>
        <v>40640.16</v>
      </c>
      <c r="J19" s="33">
        <f t="shared" si="4"/>
        <v>71686.38</v>
      </c>
      <c r="K19" s="33">
        <f t="shared" si="4"/>
        <v>-4281.1</v>
      </c>
      <c r="L19" s="33">
        <f>SUM(B19:K19)</f>
        <v>158163.94999999998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-117015.01999999999</v>
      </c>
      <c r="C25" s="33">
        <f t="shared" si="5"/>
        <v>-41728.31</v>
      </c>
      <c r="D25" s="33">
        <f t="shared" si="5"/>
        <v>-117732.53</v>
      </c>
      <c r="E25" s="33">
        <f t="shared" si="5"/>
        <v>-1047240.9500000001</v>
      </c>
      <c r="F25" s="33">
        <f t="shared" si="5"/>
        <v>-891479.74</v>
      </c>
      <c r="G25" s="33">
        <f t="shared" si="5"/>
        <v>-71112.17</v>
      </c>
      <c r="H25" s="33">
        <f t="shared" si="5"/>
        <v>-34590.95</v>
      </c>
      <c r="I25" s="33">
        <f t="shared" si="5"/>
        <v>-451653.34</v>
      </c>
      <c r="J25" s="33">
        <f t="shared" si="5"/>
        <v>-45783.15</v>
      </c>
      <c r="K25" s="33">
        <f t="shared" si="5"/>
        <v>-80197.03</v>
      </c>
      <c r="L25" s="33">
        <f aca="true" t="shared" si="6" ref="L25:L31">SUM(B25:K25)</f>
        <v>-2898533.1899999995</v>
      </c>
      <c r="M25"/>
    </row>
    <row r="26" spans="1:13" ht="18.75" customHeight="1">
      <c r="A26" s="27" t="s">
        <v>31</v>
      </c>
      <c r="B26" s="33">
        <f>B27+B28+B29+B30</f>
        <v>-31917.6</v>
      </c>
      <c r="C26" s="33">
        <f aca="true" t="shared" si="7" ref="C26:K26">C27+C28+C29+C30</f>
        <v>-37813.6</v>
      </c>
      <c r="D26" s="33">
        <f t="shared" si="7"/>
        <v>-105450.4</v>
      </c>
      <c r="E26" s="33">
        <f t="shared" si="7"/>
        <v>-84818.8</v>
      </c>
      <c r="F26" s="33">
        <f t="shared" si="7"/>
        <v>-72454.8</v>
      </c>
      <c r="G26" s="33">
        <f t="shared" si="7"/>
        <v>-53759.2</v>
      </c>
      <c r="H26" s="33">
        <f t="shared" si="7"/>
        <v>-22981.2</v>
      </c>
      <c r="I26" s="33">
        <f t="shared" si="7"/>
        <v>-41942.69</v>
      </c>
      <c r="J26" s="33">
        <f t="shared" si="7"/>
        <v>-41408.4</v>
      </c>
      <c r="K26" s="33">
        <f t="shared" si="7"/>
        <v>-71082</v>
      </c>
      <c r="L26" s="33">
        <f t="shared" si="6"/>
        <v>-563628.69</v>
      </c>
      <c r="M26"/>
    </row>
    <row r="27" spans="1:13" s="36" customFormat="1" ht="18.75" customHeight="1">
      <c r="A27" s="34" t="s">
        <v>60</v>
      </c>
      <c r="B27" s="33">
        <f>-ROUND((B9)*$E$3,2)</f>
        <v>-31917.6</v>
      </c>
      <c r="C27" s="33">
        <f aca="true" t="shared" si="8" ref="C27:K27">-ROUND((C9)*$E$3,2)</f>
        <v>-37813.6</v>
      </c>
      <c r="D27" s="33">
        <f t="shared" si="8"/>
        <v>-105450.4</v>
      </c>
      <c r="E27" s="33">
        <f t="shared" si="8"/>
        <v>-84818.8</v>
      </c>
      <c r="F27" s="33">
        <f t="shared" si="8"/>
        <v>-72454.8</v>
      </c>
      <c r="G27" s="33">
        <f t="shared" si="8"/>
        <v>-53759.2</v>
      </c>
      <c r="H27" s="33">
        <f t="shared" si="8"/>
        <v>-22981.2</v>
      </c>
      <c r="I27" s="33">
        <f t="shared" si="8"/>
        <v>-31988</v>
      </c>
      <c r="J27" s="33">
        <f t="shared" si="8"/>
        <v>-41408.4</v>
      </c>
      <c r="K27" s="33">
        <f t="shared" si="8"/>
        <v>-71082</v>
      </c>
      <c r="L27" s="33">
        <f t="shared" si="6"/>
        <v>-553674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-197.11</v>
      </c>
      <c r="J29" s="17">
        <v>0</v>
      </c>
      <c r="K29" s="17">
        <v>0</v>
      </c>
      <c r="L29" s="33">
        <f t="shared" si="6"/>
        <v>-197.11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-9757.58</v>
      </c>
      <c r="J30" s="17">
        <v>0</v>
      </c>
      <c r="K30" s="17">
        <v>0</v>
      </c>
      <c r="L30" s="33">
        <f t="shared" si="6"/>
        <v>-9757.58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-85097.42</v>
      </c>
      <c r="C31" s="38">
        <f t="shared" si="9"/>
        <v>-3914.71</v>
      </c>
      <c r="D31" s="38">
        <f t="shared" si="9"/>
        <v>-12282.13</v>
      </c>
      <c r="E31" s="38">
        <f t="shared" si="9"/>
        <v>-962422.15</v>
      </c>
      <c r="F31" s="38">
        <f t="shared" si="9"/>
        <v>-819024.94</v>
      </c>
      <c r="G31" s="38">
        <f t="shared" si="9"/>
        <v>-17352.97</v>
      </c>
      <c r="H31" s="38">
        <f t="shared" si="9"/>
        <v>-11609.75</v>
      </c>
      <c r="I31" s="38">
        <f t="shared" si="9"/>
        <v>-409710.65</v>
      </c>
      <c r="J31" s="38">
        <f t="shared" si="9"/>
        <v>-4374.75</v>
      </c>
      <c r="K31" s="38">
        <f t="shared" si="9"/>
        <v>-9115.03</v>
      </c>
      <c r="L31" s="33">
        <f t="shared" si="6"/>
        <v>-2334904.5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-60000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-60000</v>
      </c>
      <c r="M34"/>
    </row>
    <row r="35" spans="1:13" ht="18.75" customHeight="1">
      <c r="A35" s="37" t="s">
        <v>39</v>
      </c>
      <c r="B35" s="17">
        <v>-5611.5</v>
      </c>
      <c r="C35" s="17">
        <v>-3914.71</v>
      </c>
      <c r="D35" s="17">
        <v>-12282.13</v>
      </c>
      <c r="E35" s="17">
        <v>-22977.8</v>
      </c>
      <c r="F35" s="17">
        <v>-19024.94</v>
      </c>
      <c r="G35" s="17">
        <v>-17352.97</v>
      </c>
      <c r="H35" s="17">
        <v>-3971.5</v>
      </c>
      <c r="I35" s="17">
        <v>-11710.65</v>
      </c>
      <c r="J35" s="17">
        <v>-4374.75</v>
      </c>
      <c r="K35" s="17">
        <v>-9115.03</v>
      </c>
      <c r="L35" s="30">
        <f t="shared" si="10"/>
        <v>-110335.98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700000</v>
      </c>
      <c r="F40" s="33">
        <v>894000</v>
      </c>
      <c r="G40" s="17">
        <v>0</v>
      </c>
      <c r="H40" s="17">
        <v>0</v>
      </c>
      <c r="I40" s="17">
        <v>423000</v>
      </c>
      <c r="J40" s="17">
        <v>0</v>
      </c>
      <c r="K40" s="17">
        <v>0</v>
      </c>
      <c r="L40" s="33">
        <f>SUM(B40:K40)</f>
        <v>2017000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-1635000</v>
      </c>
      <c r="F41" s="33">
        <v>-1694000</v>
      </c>
      <c r="G41" s="17">
        <v>0</v>
      </c>
      <c r="H41" s="17">
        <v>0</v>
      </c>
      <c r="I41" s="17">
        <v>-821000</v>
      </c>
      <c r="J41" s="17">
        <v>0</v>
      </c>
      <c r="K41" s="17">
        <v>0</v>
      </c>
      <c r="L41" s="33">
        <f>SUM(B41:K41)</f>
        <v>-4150000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436081.6399999999</v>
      </c>
      <c r="C46" s="41">
        <f t="shared" si="11"/>
        <v>326566.30000000005</v>
      </c>
      <c r="D46" s="41">
        <f t="shared" si="11"/>
        <v>1083434.5199999998</v>
      </c>
      <c r="E46" s="41">
        <f>IF(+E17+E25+E47&lt;0,0,E18+E26)</f>
        <v>0</v>
      </c>
      <c r="F46" s="41">
        <f>IF(+F17+F25+F47&lt;0,0,F18+F26)</f>
        <v>0</v>
      </c>
      <c r="G46" s="41">
        <f t="shared" si="11"/>
        <v>549485.9299999999</v>
      </c>
      <c r="H46" s="41">
        <f t="shared" si="11"/>
        <v>244829.7</v>
      </c>
      <c r="I46" s="41">
        <f>IF(+I17+I25+I47&lt;0,0,I18+I26)</f>
        <v>0</v>
      </c>
      <c r="J46" s="41">
        <f t="shared" si="11"/>
        <v>500914.06999999995</v>
      </c>
      <c r="K46" s="41">
        <f t="shared" si="11"/>
        <v>624502.69</v>
      </c>
      <c r="L46" s="42">
        <f>SUM(B46:K46)</f>
        <v>3765814.8499999996</v>
      </c>
      <c r="M46" s="62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33">
        <f>IF(+E17+E25+E47&gt;0,0,E17+E25+E47)</f>
        <v>-28609.070000000065</v>
      </c>
      <c r="F48" s="33">
        <f>IF(+F17+F25+F47&gt;0,0,F17+F25+F47)</f>
        <v>-11942.280000000028</v>
      </c>
      <c r="G48" s="18">
        <v>0</v>
      </c>
      <c r="H48" s="18">
        <v>0</v>
      </c>
      <c r="I48" s="33">
        <f>IF(+I17+I25+I47&gt;0,0,I17+I25+I47)</f>
        <v>-5260.880000000063</v>
      </c>
      <c r="J48" s="18">
        <v>0</v>
      </c>
      <c r="K48" s="18">
        <v>0</v>
      </c>
      <c r="L48" s="42">
        <f>SUM(B48:K48)</f>
        <v>-45812.230000000156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436081.64</v>
      </c>
      <c r="C52" s="41">
        <f aca="true" t="shared" si="12" ref="C52:J52">SUM(C53:C64)</f>
        <v>326566.3</v>
      </c>
      <c r="D52" s="41">
        <f t="shared" si="12"/>
        <v>1083434.52</v>
      </c>
      <c r="E52" s="41">
        <f t="shared" si="12"/>
        <v>0</v>
      </c>
      <c r="F52" s="41">
        <f t="shared" si="12"/>
        <v>0</v>
      </c>
      <c r="G52" s="41">
        <f t="shared" si="12"/>
        <v>549485.94</v>
      </c>
      <c r="H52" s="41">
        <f t="shared" si="12"/>
        <v>244829.7</v>
      </c>
      <c r="I52" s="41">
        <f t="shared" si="12"/>
        <v>0</v>
      </c>
      <c r="J52" s="41">
        <f t="shared" si="12"/>
        <v>500914.07</v>
      </c>
      <c r="K52" s="41">
        <f>SUM(K53:K66)</f>
        <v>624502.69</v>
      </c>
      <c r="L52" s="46">
        <f>SUM(B52:K52)</f>
        <v>3765814.86</v>
      </c>
      <c r="M52" s="40"/>
    </row>
    <row r="53" spans="1:13" ht="18.75" customHeight="1">
      <c r="A53" s="47" t="s">
        <v>52</v>
      </c>
      <c r="B53" s="48">
        <v>436081.64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3" ref="L53:L64">SUM(B53:K53)</f>
        <v>436081.64</v>
      </c>
      <c r="M53" s="40"/>
    </row>
    <row r="54" spans="1:12" ht="18.75" customHeight="1">
      <c r="A54" s="47" t="s">
        <v>63</v>
      </c>
      <c r="B54" s="17">
        <v>0</v>
      </c>
      <c r="C54" s="48">
        <v>285386.29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3"/>
        <v>285386.29</v>
      </c>
    </row>
    <row r="55" spans="1:12" ht="18.75" customHeight="1">
      <c r="A55" s="47" t="s">
        <v>64</v>
      </c>
      <c r="B55" s="17">
        <v>0</v>
      </c>
      <c r="C55" s="48">
        <v>41180.01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3"/>
        <v>41180.01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1083434.52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3"/>
        <v>1083434.52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3"/>
        <v>0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3"/>
        <v>0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549485.94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3"/>
        <v>549485.94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244829.7</v>
      </c>
      <c r="I60" s="17">
        <v>0</v>
      </c>
      <c r="J60" s="17">
        <v>0</v>
      </c>
      <c r="K60" s="17"/>
      <c r="L60" s="46">
        <f t="shared" si="13"/>
        <v>244829.7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/>
      <c r="L61" s="46">
        <f t="shared" si="13"/>
        <v>0</v>
      </c>
    </row>
    <row r="62" spans="1:12" ht="18.75" customHeight="1">
      <c r="A62" s="47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500914.07</v>
      </c>
      <c r="K62" s="17"/>
      <c r="L62" s="46">
        <f t="shared" si="13"/>
        <v>500914.07</v>
      </c>
    </row>
    <row r="63" spans="1:12" ht="18.75" customHeight="1">
      <c r="A63" s="47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354842.43</v>
      </c>
      <c r="L63" s="46">
        <f t="shared" si="13"/>
        <v>354842.43</v>
      </c>
    </row>
    <row r="64" spans="1:12" ht="18.75" customHeight="1">
      <c r="A64" s="47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269660.26</v>
      </c>
      <c r="L64" s="46">
        <f t="shared" si="13"/>
        <v>269660.26</v>
      </c>
    </row>
    <row r="65" spans="1:12" ht="18.75" customHeight="1">
      <c r="A65" s="47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50" t="s">
        <v>74</v>
      </c>
      <c r="B66" s="54">
        <v>0</v>
      </c>
      <c r="C66" s="54">
        <v>0</v>
      </c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1">
        <f>SUM(B66:K66)</f>
        <v>0</v>
      </c>
    </row>
    <row r="67" spans="1:11" ht="18" customHeight="1">
      <c r="A67" s="52" t="s">
        <v>59</v>
      </c>
      <c r="H67"/>
      <c r="I67"/>
      <c r="J67"/>
      <c r="K67"/>
    </row>
    <row r="68" spans="1:11" ht="18" customHeight="1">
      <c r="A68" s="55"/>
      <c r="I68"/>
      <c r="J68"/>
      <c r="K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2020-01-17T17:36:36Z</dcterms:modified>
  <cp:category/>
  <cp:version/>
  <cp:contentType/>
  <cp:contentStatus/>
</cp:coreProperties>
</file>